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75" activeTab="0"/>
  </bookViews>
  <sheets>
    <sheet name="tim04js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<sst xmlns="http://schemas.openxmlformats.org/spreadsheetml/2006/main" count="132" uniqueCount="78">
  <si>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</si>
  <si>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</si>
  <si>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</si>
  <si>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</si>
  <si>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</si>
  <si>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</si>
  <si>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</si>
  <si>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</si>
  <si>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</si>
  <si>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</si>
  <si>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</si>
  <si>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</si>
  <si>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</si>
  <si>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</si>
  <si>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</si>
  <si>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</si>
  <si>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</si>
  <si>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</si>
  <si>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</si>
  <si>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</si>
  <si>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</si>
  <si>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</si>
  <si>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</si>
  <si>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</si>
  <si>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</si>
  <si>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</si>
  <si>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</si>
  <si>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</si>
  <si>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</si>
  <si>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</si>
  <si>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</si>
  <si>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</si>
  <si>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</si>
  <si>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</si>
  <si>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</si>
  <si>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</si>
  <si>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</si>
  <si>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</si>
  <si>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</si>
  <si>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</si>
  <si>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</si>
  <si>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</si>
  <si>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</si>
  <si>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</si>
  <si>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</si>
  <si>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</si>
  <si>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</si>
  <si>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</si>
  <si>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</si>
  <si>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</si>
  <si>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</si>
  <si>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</si>
  <si>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</si>
  <si>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State</t>
  </si>
  <si>
    <t>Rate</t>
  </si>
  <si>
    <t xml:space="preserve">Sample </t>
  </si>
  <si>
    <t>Size</t>
  </si>
  <si>
    <t>Sqrt</t>
  </si>
  <si>
    <t>Var</t>
  </si>
  <si>
    <t>Confidence</t>
  </si>
  <si>
    <t>(Rate + -)</t>
  </si>
  <si>
    <t>PAST SIX MONTH AVERAGE*</t>
  </si>
  <si>
    <t xml:space="preserve">* Un-weighted averages across last six months (not weighted for </t>
  </si>
  <si>
    <t>Caseload</t>
  </si>
  <si>
    <t>U.S.#</t>
  </si>
  <si>
    <t xml:space="preserve">Upper </t>
  </si>
  <si>
    <t>Bound</t>
  </si>
  <si>
    <t>Upper Bound</t>
  </si>
  <si>
    <t>&lt; 90</t>
  </si>
  <si>
    <t>Jul - Sep</t>
  </si>
  <si>
    <t>Oct - Dec</t>
  </si>
  <si>
    <t>FY 2011</t>
  </si>
  <si>
    <t>FY 2012</t>
  </si>
  <si>
    <t>(July 2012 - December 2012)</t>
  </si>
  <si>
    <t xml:space="preserve">   changing FY's or stratification). Data as of Apr 29, 2013.</t>
  </si>
  <si>
    <t xml:space="preserve"># U.S. rate is weighted by FY 2011 caseload </t>
  </si>
  <si>
    <t>FY 2013</t>
  </si>
  <si>
    <t>`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</si>
</sst>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ourier"/>
      <family val="3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41" fontId="0" fillId="0" borderId="0" xfId="43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24" borderId="0" xfId="0" applyFont="1" applyFill="1" applyAlignment="1" applyProtection="1">
      <alignment horizontal="left"/>
      <protection locked="0"/>
    </xf>
    <xf numFmtId="0" fontId="0" fillId="24" borderId="0" xfId="0" applyFill="1" applyAlignment="1">
      <alignment/>
    </xf>
    <xf numFmtId="2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64" fontId="4" fillId="2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K74"/>
  <sheetViews>
    <sheetView tabSelected="1" zoomScalePageLayoutView="0" workbookViewId="0" topLeftCell="A40">
      <selection activeCell="M66" sqref="M66"/>
    </sheetView>
  </sheetViews>
  <sheetFormatPr defaultColWidth="9.140625" defaultRowHeight="12.75"/>
  <cols>
    <col min="8" max="8" width="8.8515625" style="0" customWidth="1"/>
    <col min="9" max="9" width="10.140625" style="0" customWidth="1"/>
    <col min="10" max="10" width="9.57421875" style="0" customWidth="1"/>
    <col min="11" max="14" width="11.57421875" style="0" customWidth="1"/>
    <col min="16" max="16" width="11.8515625" style="0" customWidth="1"/>
    <col min="18" max="18" width="11.421875" style="0" customWidth="1"/>
    <col min="20" max="20" width="10.57421875" style="0" bestFit="1" customWidth="1"/>
    <col min="24" max="24" width="10.57421875" style="0" bestFit="1" customWidth="1"/>
  </cols>
  <sheetData>
    <row r="2" spans="6:9" ht="12.75">
      <c r="F2" s="18" t="s">
        <v>61</v>
      </c>
      <c r="G2" s="18"/>
      <c r="H2" s="18"/>
      <c r="I2" s="18"/>
    </row>
    <row r="3" spans="6:9" ht="12.75">
      <c r="F3" s="18" t="s">
        <v>73</v>
      </c>
      <c r="G3" s="18"/>
      <c r="H3" s="18"/>
      <c r="I3" s="18"/>
    </row>
    <row r="5" ht="12.75">
      <c r="I5" s="12">
        <v>0.95</v>
      </c>
    </row>
    <row r="6" spans="6:24" ht="12.75">
      <c r="F6" s="13" t="s">
        <v>53</v>
      </c>
      <c r="G6" s="13" t="s">
        <v>55</v>
      </c>
      <c r="H6" s="13" t="s">
        <v>57</v>
      </c>
      <c r="I6" s="13" t="s">
        <v>59</v>
      </c>
      <c r="J6" s="14" t="s">
        <v>65</v>
      </c>
      <c r="K6" s="14" t="s">
        <v>67</v>
      </c>
      <c r="L6" s="14"/>
      <c r="M6" s="14"/>
      <c r="N6" s="14"/>
      <c r="P6" t="s">
        <v>71</v>
      </c>
      <c r="T6" s="17" t="s">
        <v>72</v>
      </c>
      <c r="U6" s="17"/>
      <c r="X6" t="s">
        <v>76</v>
      </c>
    </row>
    <row r="7" spans="3:24" ht="12.75">
      <c r="C7" s="6" t="s">
        <v>53</v>
      </c>
      <c r="F7" s="13" t="s">
        <v>54</v>
      </c>
      <c r="G7" s="13" t="s">
        <v>56</v>
      </c>
      <c r="H7" s="13" t="s">
        <v>58</v>
      </c>
      <c r="I7" s="14" t="s">
        <v>60</v>
      </c>
      <c r="J7" s="14" t="s">
        <v>66</v>
      </c>
      <c r="K7" s="14" t="s">
        <v>68</v>
      </c>
      <c r="L7" s="14"/>
      <c r="M7" s="14"/>
      <c r="N7" s="14"/>
      <c r="P7" t="s">
        <v>63</v>
      </c>
      <c r="T7" s="17" t="s">
        <v>69</v>
      </c>
      <c r="U7" s="17"/>
      <c r="X7" t="s">
        <v>70</v>
      </c>
    </row>
    <row r="9" spans="3:37" ht="12.75">
      <c r="C9" s="6" t="s">
        <v>6</v>
      </c>
      <c r="F9" s="9">
        <f aca="true" t="shared" si="0" ref="F9:F15">AC9/AB9*100</f>
        <v>60.109268032786886</v>
      </c>
      <c r="G9" s="10">
        <f>AB9</f>
        <v>183</v>
      </c>
      <c r="H9" s="11">
        <f>SQRT((F9*(100-F9))/G9)</f>
        <v>3.6197716770078414</v>
      </c>
      <c r="I9" s="9">
        <f>1.96*H9</f>
        <v>7.094752486935369</v>
      </c>
      <c r="J9" s="9">
        <f>F9+I9</f>
        <v>67.20402051972225</v>
      </c>
      <c r="K9" s="10">
        <f>IF(J9&lt;90,1," ")</f>
        <v>1</v>
      </c>
      <c r="L9" s="10"/>
      <c r="M9" s="10"/>
      <c r="N9" s="10"/>
      <c r="P9" s="16">
        <v>195754</v>
      </c>
      <c r="R9" s="16">
        <f>F9*P9/100</f>
        <v>117666.29654490163</v>
      </c>
      <c r="T9">
        <v>55.83331</v>
      </c>
      <c r="U9">
        <v>120</v>
      </c>
      <c r="V9" s="5">
        <f>T9*U9/100</f>
        <v>66.999972</v>
      </c>
      <c r="X9">
        <v>68.25395</v>
      </c>
      <c r="Y9">
        <v>63</v>
      </c>
      <c r="Z9">
        <f>X9*Y9/100</f>
        <v>42.9999885</v>
      </c>
      <c r="AB9">
        <f>U9+Y9</f>
        <v>183</v>
      </c>
      <c r="AC9" s="5">
        <f>V9+Z9</f>
        <v>109.9999605</v>
      </c>
      <c r="AD9">
        <f>AC9/AB9*100</f>
        <v>60.109268032786886</v>
      </c>
      <c r="AE9" s="1" t="s">
        <v>6</v>
      </c>
      <c r="AF9" s="2"/>
      <c r="AG9" s="2"/>
      <c r="AH9" s="2"/>
      <c r="AI9" s="2"/>
      <c r="AJ9" s="2"/>
      <c r="AK9" s="3">
        <v>1</v>
      </c>
    </row>
    <row r="10" spans="3:37" ht="12.75">
      <c r="C10" s="6" t="s">
        <v>19</v>
      </c>
      <c r="F10" s="9">
        <f t="shared" si="0"/>
        <v>89.15661674698795</v>
      </c>
      <c r="G10" s="10">
        <f aca="true" t="shared" si="1" ref="G10:G67">AB10</f>
        <v>83</v>
      </c>
      <c r="H10" s="11">
        <f aca="true" t="shared" si="2" ref="H10:H67">SQRT((F10*(100-F10))/G10)</f>
        <v>3.4128731579010845</v>
      </c>
      <c r="I10" s="9">
        <f aca="true" t="shared" si="3" ref="I10:I67">1.96*H10</f>
        <v>6.6892313894861255</v>
      </c>
      <c r="J10" s="9">
        <f aca="true" t="shared" si="4" ref="J10:J67">F10+I10</f>
        <v>95.84584813647407</v>
      </c>
      <c r="K10" s="10" t="str">
        <f aca="true" t="shared" si="5" ref="K10:K67">IF(J10&lt;90,1," ")</f>
        <v> </v>
      </c>
      <c r="L10" s="10"/>
      <c r="M10" s="10"/>
      <c r="N10" s="10"/>
      <c r="P10" s="16">
        <v>118066</v>
      </c>
      <c r="R10" s="16">
        <f aca="true" t="shared" si="6" ref="R10:R67">F10*P10/100</f>
        <v>105263.6511284988</v>
      </c>
      <c r="T10">
        <v>87.87878</v>
      </c>
      <c r="U10">
        <v>66</v>
      </c>
      <c r="V10" s="5">
        <f aca="true" t="shared" si="7" ref="V10:V67">T10*U10/100</f>
        <v>57.9999948</v>
      </c>
      <c r="X10">
        <v>94.11763</v>
      </c>
      <c r="Y10">
        <v>17</v>
      </c>
      <c r="Z10">
        <f aca="true" t="shared" si="8" ref="Z10:Z67">X10*Y10/100</f>
        <v>15.9999971</v>
      </c>
      <c r="AB10">
        <f aca="true" t="shared" si="9" ref="AB10:AB67">U10+Y10</f>
        <v>83</v>
      </c>
      <c r="AC10" s="5">
        <f aca="true" t="shared" si="10" ref="AC10:AC67">V10+Z10</f>
        <v>73.9999919</v>
      </c>
      <c r="AD10">
        <f aca="true" t="shared" si="11" ref="AD10:AD67">AC10/AB10*100</f>
        <v>89.15661674698795</v>
      </c>
      <c r="AE10" s="1" t="s">
        <v>19</v>
      </c>
      <c r="AF10" s="2"/>
      <c r="AG10" s="2"/>
      <c r="AH10" s="2"/>
      <c r="AI10" s="2"/>
      <c r="AJ10" s="2"/>
      <c r="AK10" s="3">
        <v>2</v>
      </c>
    </row>
    <row r="11" spans="3:37" ht="12.75">
      <c r="C11" s="6" t="s">
        <v>21</v>
      </c>
      <c r="F11" s="9">
        <f t="shared" si="0"/>
        <v>86.08694913043479</v>
      </c>
      <c r="G11" s="10">
        <f t="shared" si="1"/>
        <v>115</v>
      </c>
      <c r="H11" s="11">
        <f t="shared" si="2"/>
        <v>3.2272374812677223</v>
      </c>
      <c r="I11" s="9">
        <f t="shared" si="3"/>
        <v>6.325385463284736</v>
      </c>
      <c r="J11" s="9">
        <f t="shared" si="4"/>
        <v>92.41233459371952</v>
      </c>
      <c r="K11" s="10" t="str">
        <f t="shared" si="5"/>
        <v> </v>
      </c>
      <c r="L11" s="10"/>
      <c r="M11" s="10"/>
      <c r="N11" s="10"/>
      <c r="P11" s="16">
        <v>418080</v>
      </c>
      <c r="R11" s="16">
        <f t="shared" si="6"/>
        <v>359912.31692452176</v>
      </c>
      <c r="T11">
        <v>86.59793</v>
      </c>
      <c r="U11">
        <v>97</v>
      </c>
      <c r="V11" s="5">
        <f t="shared" si="7"/>
        <v>83.9999921</v>
      </c>
      <c r="X11">
        <v>83.33333</v>
      </c>
      <c r="Y11">
        <v>18</v>
      </c>
      <c r="Z11">
        <f t="shared" si="8"/>
        <v>14.999999400000002</v>
      </c>
      <c r="AB11">
        <f t="shared" si="9"/>
        <v>115</v>
      </c>
      <c r="AC11" s="5">
        <f t="shared" si="10"/>
        <v>98.99999150000001</v>
      </c>
      <c r="AD11">
        <f t="shared" si="11"/>
        <v>86.08694913043479</v>
      </c>
      <c r="AE11" s="1" t="s">
        <v>21</v>
      </c>
      <c r="AF11" s="2"/>
      <c r="AG11" s="2"/>
      <c r="AH11" s="2"/>
      <c r="AI11" s="2"/>
      <c r="AJ11" s="2"/>
      <c r="AK11" s="3">
        <v>3</v>
      </c>
    </row>
    <row r="12" spans="3:37" ht="12.75">
      <c r="C12" s="6" t="s">
        <v>29</v>
      </c>
      <c r="F12" s="9">
        <f t="shared" si="0"/>
        <v>93.99999519999999</v>
      </c>
      <c r="G12" s="10">
        <f t="shared" si="1"/>
        <v>150</v>
      </c>
      <c r="H12" s="11">
        <f t="shared" si="2"/>
        <v>1.9390726690869153</v>
      </c>
      <c r="I12" s="9">
        <f t="shared" si="3"/>
        <v>3.800582431410354</v>
      </c>
      <c r="J12" s="9">
        <f t="shared" si="4"/>
        <v>97.80057763141033</v>
      </c>
      <c r="K12" s="10" t="str">
        <f t="shared" si="5"/>
        <v> </v>
      </c>
      <c r="L12" s="10"/>
      <c r="M12" s="10"/>
      <c r="N12" s="10"/>
      <c r="P12" s="16">
        <v>50735</v>
      </c>
      <c r="R12" s="16">
        <f t="shared" si="6"/>
        <v>47690.89756471999</v>
      </c>
      <c r="T12">
        <v>93.26923</v>
      </c>
      <c r="U12">
        <v>104</v>
      </c>
      <c r="V12" s="5">
        <f t="shared" si="7"/>
        <v>96.99999919999999</v>
      </c>
      <c r="X12">
        <v>95.65216</v>
      </c>
      <c r="Y12">
        <v>46</v>
      </c>
      <c r="Z12">
        <f t="shared" si="8"/>
        <v>43.999993599999996</v>
      </c>
      <c r="AB12">
        <f t="shared" si="9"/>
        <v>150</v>
      </c>
      <c r="AC12" s="5">
        <f t="shared" si="10"/>
        <v>140.99999279999997</v>
      </c>
      <c r="AD12">
        <f t="shared" si="11"/>
        <v>93.99999519999999</v>
      </c>
      <c r="AE12" s="1" t="s">
        <v>29</v>
      </c>
      <c r="AF12" s="2"/>
      <c r="AG12" s="2"/>
      <c r="AH12" s="2"/>
      <c r="AI12" s="2"/>
      <c r="AJ12" s="2"/>
      <c r="AK12" s="3">
        <v>4</v>
      </c>
    </row>
    <row r="13" spans="3:37" ht="12.75">
      <c r="C13" s="6" t="s">
        <v>32</v>
      </c>
      <c r="F13" s="9">
        <f t="shared" si="0"/>
        <v>94.7916578125</v>
      </c>
      <c r="G13" s="10">
        <f t="shared" si="1"/>
        <v>96</v>
      </c>
      <c r="H13" s="11">
        <f t="shared" si="2"/>
        <v>2.267771001831762</v>
      </c>
      <c r="I13" s="9">
        <f t="shared" si="3"/>
        <v>4.444831163590254</v>
      </c>
      <c r="J13" s="9">
        <f t="shared" si="4"/>
        <v>99.23648897609026</v>
      </c>
      <c r="K13" s="10" t="str">
        <f t="shared" si="5"/>
        <v> </v>
      </c>
      <c r="L13" s="10"/>
      <c r="M13" s="10"/>
      <c r="N13" s="10"/>
      <c r="P13" s="16">
        <f>18327408/12</f>
        <v>1527284</v>
      </c>
      <c r="R13" s="16">
        <f t="shared" si="6"/>
        <v>1447737.8231050626</v>
      </c>
      <c r="T13">
        <v>93.82715</v>
      </c>
      <c r="U13">
        <v>81</v>
      </c>
      <c r="V13" s="5">
        <f t="shared" si="7"/>
        <v>75.99999150000001</v>
      </c>
      <c r="X13">
        <v>100</v>
      </c>
      <c r="Y13">
        <v>15</v>
      </c>
      <c r="Z13">
        <f t="shared" si="8"/>
        <v>15</v>
      </c>
      <c r="AB13">
        <f t="shared" si="9"/>
        <v>96</v>
      </c>
      <c r="AC13" s="5">
        <f t="shared" si="10"/>
        <v>90.99999150000001</v>
      </c>
      <c r="AD13">
        <f t="shared" si="11"/>
        <v>94.7916578125</v>
      </c>
      <c r="AE13" s="1" t="s">
        <v>32</v>
      </c>
      <c r="AF13" s="2"/>
      <c r="AG13" s="2"/>
      <c r="AH13" s="2"/>
      <c r="AI13" s="2"/>
      <c r="AJ13" s="2"/>
      <c r="AK13" s="3">
        <v>5</v>
      </c>
    </row>
    <row r="14" spans="3:37" ht="12.75">
      <c r="C14" s="6" t="s">
        <v>39</v>
      </c>
      <c r="F14" s="9">
        <f t="shared" si="0"/>
        <v>95.50560808988764</v>
      </c>
      <c r="G14" s="10">
        <f t="shared" si="1"/>
        <v>89</v>
      </c>
      <c r="H14" s="11">
        <f t="shared" si="2"/>
        <v>2.1961141176258163</v>
      </c>
      <c r="I14" s="9">
        <f t="shared" si="3"/>
        <v>4.3043836705466</v>
      </c>
      <c r="J14" s="9">
        <f t="shared" si="4"/>
        <v>99.80999176043424</v>
      </c>
      <c r="K14" s="10" t="str">
        <f t="shared" si="5"/>
        <v> </v>
      </c>
      <c r="L14" s="10"/>
      <c r="M14" s="10"/>
      <c r="N14" s="10"/>
      <c r="P14" s="16">
        <f>1005468/12</f>
        <v>83789</v>
      </c>
      <c r="R14" s="16">
        <f t="shared" si="6"/>
        <v>80023.19396243595</v>
      </c>
      <c r="T14">
        <v>95.52238</v>
      </c>
      <c r="U14">
        <v>67</v>
      </c>
      <c r="V14" s="5">
        <f t="shared" si="7"/>
        <v>63.9999946</v>
      </c>
      <c r="X14">
        <v>95.45453</v>
      </c>
      <c r="Y14">
        <v>22</v>
      </c>
      <c r="Z14">
        <f t="shared" si="8"/>
        <v>20.9999966</v>
      </c>
      <c r="AB14">
        <f t="shared" si="9"/>
        <v>89</v>
      </c>
      <c r="AC14" s="5">
        <f t="shared" si="10"/>
        <v>84.9999912</v>
      </c>
      <c r="AD14">
        <f t="shared" si="11"/>
        <v>95.50560808988764</v>
      </c>
      <c r="AE14" s="1" t="s">
        <v>39</v>
      </c>
      <c r="AF14" s="2"/>
      <c r="AG14" s="2"/>
      <c r="AH14" s="2"/>
      <c r="AI14" s="2"/>
      <c r="AJ14" s="2"/>
      <c r="AK14" s="3">
        <v>6</v>
      </c>
    </row>
    <row r="15" spans="3:37" ht="12.75">
      <c r="C15" s="6" t="s">
        <v>45</v>
      </c>
      <c r="F15" s="9">
        <f t="shared" si="0"/>
        <v>76.08694652173914</v>
      </c>
      <c r="G15" s="10">
        <f t="shared" si="1"/>
        <v>92</v>
      </c>
      <c r="H15" s="11">
        <f t="shared" si="2"/>
        <v>4.44711829162378</v>
      </c>
      <c r="I15" s="9">
        <f t="shared" si="3"/>
        <v>8.716351851582608</v>
      </c>
      <c r="J15" s="9">
        <f t="shared" si="4"/>
        <v>84.80329837332175</v>
      </c>
      <c r="K15" s="10">
        <f t="shared" si="5"/>
        <v>1</v>
      </c>
      <c r="L15" s="10"/>
      <c r="M15" s="10"/>
      <c r="N15" s="10"/>
      <c r="P15" s="16">
        <v>41580</v>
      </c>
      <c r="R15" s="16">
        <f t="shared" si="6"/>
        <v>31636.952363739136</v>
      </c>
      <c r="T15">
        <v>79.72972</v>
      </c>
      <c r="U15">
        <v>74</v>
      </c>
      <c r="V15" s="5">
        <f t="shared" si="7"/>
        <v>58.9999928</v>
      </c>
      <c r="X15">
        <v>61.1111</v>
      </c>
      <c r="Y15">
        <v>18</v>
      </c>
      <c r="Z15">
        <f t="shared" si="8"/>
        <v>10.999998</v>
      </c>
      <c r="AB15">
        <f t="shared" si="9"/>
        <v>92</v>
      </c>
      <c r="AC15" s="5">
        <f t="shared" si="10"/>
        <v>69.9999908</v>
      </c>
      <c r="AD15">
        <f t="shared" si="11"/>
        <v>76.08694652173914</v>
      </c>
      <c r="AE15" s="1" t="s">
        <v>45</v>
      </c>
      <c r="AF15" s="2"/>
      <c r="AG15" s="2"/>
      <c r="AH15" s="2"/>
      <c r="AI15" s="2"/>
      <c r="AJ15" s="2"/>
      <c r="AK15" s="3">
        <v>7</v>
      </c>
    </row>
    <row r="16" spans="3:37" ht="12.75">
      <c r="C16" s="7"/>
      <c r="F16" s="9"/>
      <c r="G16" s="10"/>
      <c r="H16" s="11"/>
      <c r="I16" s="9"/>
      <c r="J16" s="9"/>
      <c r="K16" s="10"/>
      <c r="L16" s="10"/>
      <c r="M16" s="10"/>
      <c r="N16" s="10"/>
      <c r="P16" s="16"/>
      <c r="R16" s="16">
        <f t="shared" si="6"/>
        <v>0</v>
      </c>
      <c r="V16" s="5"/>
      <c r="AC16" s="5"/>
      <c r="AE16" s="2"/>
      <c r="AF16" s="2"/>
      <c r="AG16" s="2"/>
      <c r="AH16" s="2"/>
      <c r="AI16" s="2"/>
      <c r="AJ16" s="2"/>
      <c r="AK16" s="3">
        <v>8</v>
      </c>
    </row>
    <row r="17" spans="3:37" ht="12.75">
      <c r="C17" s="6" t="s">
        <v>7</v>
      </c>
      <c r="F17" s="9">
        <f aca="true" t="shared" si="12" ref="F17:F24">AC17/AB17*100</f>
        <v>82.30086513274337</v>
      </c>
      <c r="G17" s="10">
        <f t="shared" si="1"/>
        <v>113</v>
      </c>
      <c r="H17" s="11">
        <f t="shared" si="2"/>
        <v>3.5903682751380686</v>
      </c>
      <c r="I17" s="9">
        <f t="shared" si="3"/>
        <v>7.037121819270614</v>
      </c>
      <c r="J17" s="9">
        <f t="shared" si="4"/>
        <v>89.33798695201398</v>
      </c>
      <c r="K17" s="10">
        <f t="shared" si="5"/>
        <v>1</v>
      </c>
      <c r="L17" s="10"/>
      <c r="M17" s="10"/>
      <c r="N17" s="10"/>
      <c r="P17" s="16">
        <v>59933</v>
      </c>
      <c r="R17" s="16">
        <f t="shared" si="6"/>
        <v>49325.37750000709</v>
      </c>
      <c r="T17">
        <v>82.82826</v>
      </c>
      <c r="U17">
        <v>99</v>
      </c>
      <c r="V17" s="5">
        <f t="shared" si="7"/>
        <v>81.9999774</v>
      </c>
      <c r="X17">
        <v>78.57143</v>
      </c>
      <c r="Y17">
        <v>14</v>
      </c>
      <c r="Z17">
        <f t="shared" si="8"/>
        <v>11.000000200000002</v>
      </c>
      <c r="AB17">
        <f t="shared" si="9"/>
        <v>113</v>
      </c>
      <c r="AC17" s="5">
        <f t="shared" si="10"/>
        <v>92.99997760000001</v>
      </c>
      <c r="AD17">
        <f t="shared" si="11"/>
        <v>82.30086513274337</v>
      </c>
      <c r="AE17" s="1" t="s">
        <v>7</v>
      </c>
      <c r="AF17" s="2"/>
      <c r="AG17" s="2"/>
      <c r="AH17" s="2"/>
      <c r="AI17" s="2"/>
      <c r="AJ17" s="2"/>
      <c r="AK17" s="3">
        <v>9</v>
      </c>
    </row>
    <row r="18" spans="3:37" ht="12.75">
      <c r="C18" s="6" t="s">
        <v>8</v>
      </c>
      <c r="F18" s="9">
        <f t="shared" si="12"/>
        <v>98.54367300970874</v>
      </c>
      <c r="G18" s="10">
        <f t="shared" si="1"/>
        <v>206</v>
      </c>
      <c r="H18" s="11">
        <f t="shared" si="2"/>
        <v>0.8346611739929195</v>
      </c>
      <c r="I18" s="9">
        <f t="shared" si="3"/>
        <v>1.6359359010261223</v>
      </c>
      <c r="J18" s="9">
        <f t="shared" si="4"/>
        <v>100.17960891073486</v>
      </c>
      <c r="K18" s="10" t="str">
        <f t="shared" si="5"/>
        <v> </v>
      </c>
      <c r="L18" s="10"/>
      <c r="M18" s="10"/>
      <c r="N18" s="10"/>
      <c r="P18" s="16">
        <v>70862</v>
      </c>
      <c r="R18" s="16">
        <f t="shared" si="6"/>
        <v>69830.01756813981</v>
      </c>
      <c r="T18">
        <v>99.26469</v>
      </c>
      <c r="U18">
        <v>136</v>
      </c>
      <c r="V18" s="5">
        <f t="shared" si="7"/>
        <v>134.9999784</v>
      </c>
      <c r="X18">
        <v>97.14284</v>
      </c>
      <c r="Y18">
        <v>70</v>
      </c>
      <c r="Z18">
        <f t="shared" si="8"/>
        <v>67.999988</v>
      </c>
      <c r="AB18">
        <f t="shared" si="9"/>
        <v>206</v>
      </c>
      <c r="AC18" s="5">
        <f t="shared" si="10"/>
        <v>202.9999664</v>
      </c>
      <c r="AD18">
        <f t="shared" si="11"/>
        <v>98.54367300970874</v>
      </c>
      <c r="AE18" s="1" t="s">
        <v>8</v>
      </c>
      <c r="AF18" s="2"/>
      <c r="AG18" s="2"/>
      <c r="AH18" s="2"/>
      <c r="AI18" s="2"/>
      <c r="AJ18" s="2"/>
      <c r="AK18" s="3">
        <v>10</v>
      </c>
    </row>
    <row r="19" spans="3:37" ht="12.75">
      <c r="C19" s="6" t="s">
        <v>20</v>
      </c>
      <c r="F19" s="9">
        <f t="shared" si="12"/>
        <v>85.62498375000001</v>
      </c>
      <c r="G19" s="10">
        <f t="shared" si="1"/>
        <v>160</v>
      </c>
      <c r="H19" s="11">
        <f t="shared" si="2"/>
        <v>2.7736038524051105</v>
      </c>
      <c r="I19" s="9">
        <f t="shared" si="3"/>
        <v>5.436263550714017</v>
      </c>
      <c r="J19" s="9">
        <f t="shared" si="4"/>
        <v>91.06124730071403</v>
      </c>
      <c r="K19" s="10" t="str">
        <f t="shared" si="5"/>
        <v> </v>
      </c>
      <c r="L19" s="10"/>
      <c r="M19" s="10"/>
      <c r="N19" s="10"/>
      <c r="P19" s="16">
        <v>327712</v>
      </c>
      <c r="R19" s="16">
        <f t="shared" si="6"/>
        <v>280603.34674680006</v>
      </c>
      <c r="T19">
        <v>84.54544</v>
      </c>
      <c r="U19">
        <v>110</v>
      </c>
      <c r="V19" s="5">
        <f t="shared" si="7"/>
        <v>92.999984</v>
      </c>
      <c r="X19">
        <v>87.99998</v>
      </c>
      <c r="Y19">
        <v>50</v>
      </c>
      <c r="Z19">
        <f t="shared" si="8"/>
        <v>43.99999</v>
      </c>
      <c r="AB19">
        <f t="shared" si="9"/>
        <v>160</v>
      </c>
      <c r="AC19" s="5">
        <f t="shared" si="10"/>
        <v>136.999974</v>
      </c>
      <c r="AD19">
        <f t="shared" si="11"/>
        <v>85.62498375000001</v>
      </c>
      <c r="AE19" s="1" t="s">
        <v>20</v>
      </c>
      <c r="AF19" s="2"/>
      <c r="AG19" s="2"/>
      <c r="AH19" s="2"/>
      <c r="AI19" s="2"/>
      <c r="AJ19" s="2"/>
      <c r="AK19" s="3">
        <v>11</v>
      </c>
    </row>
    <row r="20" spans="3:37" ht="12.75">
      <c r="C20" s="6" t="s">
        <v>30</v>
      </c>
      <c r="F20" s="9">
        <f t="shared" si="12"/>
        <v>64.22762569105691</v>
      </c>
      <c r="G20" s="10">
        <f t="shared" si="1"/>
        <v>123</v>
      </c>
      <c r="H20" s="11">
        <f t="shared" si="2"/>
        <v>4.321975108556872</v>
      </c>
      <c r="I20" s="9">
        <f t="shared" si="3"/>
        <v>8.471071212771468</v>
      </c>
      <c r="J20" s="9">
        <f t="shared" si="4"/>
        <v>72.69869690382838</v>
      </c>
      <c r="K20" s="10">
        <f t="shared" si="5"/>
        <v>1</v>
      </c>
      <c r="L20" s="10"/>
      <c r="M20" s="10"/>
      <c r="N20" s="10"/>
      <c r="P20" s="16">
        <v>368774</v>
      </c>
      <c r="R20" s="16">
        <f t="shared" si="6"/>
        <v>236854.78436593822</v>
      </c>
      <c r="T20">
        <v>61.38612</v>
      </c>
      <c r="U20">
        <v>101</v>
      </c>
      <c r="V20" s="5">
        <f t="shared" si="7"/>
        <v>61.9999812</v>
      </c>
      <c r="X20">
        <v>77.27272</v>
      </c>
      <c r="Y20">
        <v>22</v>
      </c>
      <c r="Z20">
        <f t="shared" si="8"/>
        <v>16.999998400000003</v>
      </c>
      <c r="AB20">
        <f t="shared" si="9"/>
        <v>123</v>
      </c>
      <c r="AC20" s="5">
        <f t="shared" si="10"/>
        <v>78.9999796</v>
      </c>
      <c r="AD20">
        <f t="shared" si="11"/>
        <v>64.22762569105691</v>
      </c>
      <c r="AE20" s="1" t="s">
        <v>30</v>
      </c>
      <c r="AF20" s="2"/>
      <c r="AG20" s="2"/>
      <c r="AH20" s="2"/>
      <c r="AI20" s="2"/>
      <c r="AJ20" s="2"/>
      <c r="AK20" s="3">
        <v>12</v>
      </c>
    </row>
    <row r="21" spans="3:37" ht="12.75">
      <c r="C21" s="6" t="s">
        <v>38</v>
      </c>
      <c r="F21" s="9">
        <f t="shared" si="12"/>
        <v>79.99999782608697</v>
      </c>
      <c r="G21" s="10">
        <f t="shared" si="1"/>
        <v>115</v>
      </c>
      <c r="H21" s="11">
        <f t="shared" si="2"/>
        <v>3.730019385000073</v>
      </c>
      <c r="I21" s="9">
        <f t="shared" si="3"/>
        <v>7.310837994600143</v>
      </c>
      <c r="J21" s="9">
        <f t="shared" si="4"/>
        <v>87.31083582068712</v>
      </c>
      <c r="K21" s="10">
        <f t="shared" si="5"/>
        <v>1</v>
      </c>
      <c r="L21" s="10"/>
      <c r="M21" s="10"/>
      <c r="N21" s="10"/>
      <c r="P21" s="16">
        <v>798492</v>
      </c>
      <c r="R21" s="16">
        <f t="shared" si="6"/>
        <v>638793.5826414783</v>
      </c>
      <c r="T21">
        <v>78.31325</v>
      </c>
      <c r="U21">
        <v>83</v>
      </c>
      <c r="V21" s="5">
        <f t="shared" si="7"/>
        <v>64.9999975</v>
      </c>
      <c r="X21">
        <v>84.375</v>
      </c>
      <c r="Y21">
        <v>32</v>
      </c>
      <c r="Z21">
        <f t="shared" si="8"/>
        <v>27</v>
      </c>
      <c r="AB21">
        <f t="shared" si="9"/>
        <v>115</v>
      </c>
      <c r="AC21" s="5">
        <f t="shared" si="10"/>
        <v>91.9999975</v>
      </c>
      <c r="AD21">
        <f t="shared" si="11"/>
        <v>79.99999782608697</v>
      </c>
      <c r="AE21" s="1" t="s">
        <v>38</v>
      </c>
      <c r="AF21" s="2"/>
      <c r="AG21" s="2"/>
      <c r="AH21" s="2"/>
      <c r="AI21" s="2"/>
      <c r="AJ21" s="2"/>
      <c r="AK21" s="3">
        <v>13</v>
      </c>
    </row>
    <row r="22" spans="3:37" ht="12.75">
      <c r="C22" s="6" t="s">
        <v>46</v>
      </c>
      <c r="F22" s="9">
        <f t="shared" si="12"/>
        <v>94.06778</v>
      </c>
      <c r="G22" s="10">
        <f t="shared" si="1"/>
        <v>118</v>
      </c>
      <c r="H22" s="11">
        <f t="shared" si="2"/>
        <v>2.174643485044723</v>
      </c>
      <c r="I22" s="9">
        <f t="shared" si="3"/>
        <v>4.262301230687657</v>
      </c>
      <c r="J22" s="9">
        <f t="shared" si="4"/>
        <v>98.33008123068765</v>
      </c>
      <c r="K22" s="10" t="str">
        <f t="shared" si="5"/>
        <v> </v>
      </c>
      <c r="L22" s="10"/>
      <c r="M22" s="10"/>
      <c r="N22" s="10"/>
      <c r="P22" s="16">
        <v>389734</v>
      </c>
      <c r="R22" s="16">
        <f t="shared" si="6"/>
        <v>366614.1217052</v>
      </c>
      <c r="T22">
        <v>92.94116</v>
      </c>
      <c r="U22">
        <v>85</v>
      </c>
      <c r="V22" s="5">
        <f t="shared" si="7"/>
        <v>78.99998599999999</v>
      </c>
      <c r="X22">
        <v>96.96968</v>
      </c>
      <c r="Y22">
        <v>33</v>
      </c>
      <c r="Z22">
        <f t="shared" si="8"/>
        <v>31.999994400000002</v>
      </c>
      <c r="AB22">
        <f t="shared" si="9"/>
        <v>118</v>
      </c>
      <c r="AC22" s="5">
        <f t="shared" si="10"/>
        <v>110.9999804</v>
      </c>
      <c r="AD22">
        <f t="shared" si="11"/>
        <v>94.06778</v>
      </c>
      <c r="AE22" s="1" t="s">
        <v>46</v>
      </c>
      <c r="AF22" s="2"/>
      <c r="AG22" s="2"/>
      <c r="AH22" s="2"/>
      <c r="AI22" s="2"/>
      <c r="AJ22" s="2"/>
      <c r="AK22" s="3">
        <v>14</v>
      </c>
    </row>
    <row r="23" spans="3:37" ht="12.75">
      <c r="C23" s="6" t="s">
        <v>52</v>
      </c>
      <c r="F23" s="9">
        <f t="shared" si="12"/>
        <v>91.17646470588234</v>
      </c>
      <c r="G23" s="10">
        <f t="shared" si="1"/>
        <v>34</v>
      </c>
      <c r="H23" s="11">
        <f t="shared" si="2"/>
        <v>4.864332232525756</v>
      </c>
      <c r="I23" s="9">
        <f t="shared" si="3"/>
        <v>9.534091175750481</v>
      </c>
      <c r="J23" s="9">
        <f t="shared" si="4"/>
        <v>100.71055588163281</v>
      </c>
      <c r="K23" s="10" t="str">
        <f t="shared" si="5"/>
        <v> </v>
      </c>
      <c r="L23" s="10"/>
      <c r="M23" s="10"/>
      <c r="N23" s="10"/>
      <c r="P23" s="16">
        <v>9045</v>
      </c>
      <c r="R23" s="16">
        <f t="shared" si="6"/>
        <v>8246.911232647057</v>
      </c>
      <c r="T23">
        <v>100</v>
      </c>
      <c r="U23">
        <v>24</v>
      </c>
      <c r="V23" s="5">
        <f t="shared" si="7"/>
        <v>24</v>
      </c>
      <c r="X23">
        <v>69.99998</v>
      </c>
      <c r="Y23">
        <v>10</v>
      </c>
      <c r="Z23">
        <f t="shared" si="8"/>
        <v>6.999998</v>
      </c>
      <c r="AB23">
        <f t="shared" si="9"/>
        <v>34</v>
      </c>
      <c r="AC23" s="5">
        <f t="shared" si="10"/>
        <v>30.999997999999998</v>
      </c>
      <c r="AD23">
        <f t="shared" si="11"/>
        <v>91.17646470588234</v>
      </c>
      <c r="AE23" s="1" t="s">
        <v>52</v>
      </c>
      <c r="AF23" s="2"/>
      <c r="AG23" s="2"/>
      <c r="AH23" s="2"/>
      <c r="AI23" s="2"/>
      <c r="AJ23" s="2"/>
      <c r="AK23" s="3">
        <v>15</v>
      </c>
    </row>
    <row r="24" spans="3:37" ht="12.75">
      <c r="C24" s="6" t="s">
        <v>48</v>
      </c>
      <c r="F24" s="9">
        <f t="shared" si="12"/>
        <v>89.0510901459854</v>
      </c>
      <c r="G24" s="10">
        <f t="shared" si="1"/>
        <v>137</v>
      </c>
      <c r="H24" s="11">
        <f t="shared" si="2"/>
        <v>2.6677478382600253</v>
      </c>
      <c r="I24" s="9">
        <f t="shared" si="3"/>
        <v>5.2287857629896495</v>
      </c>
      <c r="J24" s="9">
        <f t="shared" si="4"/>
        <v>94.27987590897504</v>
      </c>
      <c r="K24" s="10" t="str">
        <f t="shared" si="5"/>
        <v> </v>
      </c>
      <c r="L24" s="10"/>
      <c r="M24" s="10"/>
      <c r="N24" s="10"/>
      <c r="P24" s="16">
        <v>151698</v>
      </c>
      <c r="R24" s="16">
        <f t="shared" si="6"/>
        <v>135088.72272965693</v>
      </c>
      <c r="T24">
        <v>89.58333</v>
      </c>
      <c r="U24">
        <v>96</v>
      </c>
      <c r="V24" s="5">
        <f t="shared" si="7"/>
        <v>85.9999968</v>
      </c>
      <c r="X24">
        <v>87.80487</v>
      </c>
      <c r="Y24">
        <v>41</v>
      </c>
      <c r="Z24">
        <f t="shared" si="8"/>
        <v>35.9999967</v>
      </c>
      <c r="AB24">
        <f t="shared" si="9"/>
        <v>137</v>
      </c>
      <c r="AC24" s="5">
        <f t="shared" si="10"/>
        <v>121.9999935</v>
      </c>
      <c r="AD24">
        <f t="shared" si="11"/>
        <v>89.0510901459854</v>
      </c>
      <c r="AE24" s="1" t="s">
        <v>48</v>
      </c>
      <c r="AF24" s="2"/>
      <c r="AG24" s="2"/>
      <c r="AH24" s="2"/>
      <c r="AI24" s="2"/>
      <c r="AJ24" s="2"/>
      <c r="AK24" s="3">
        <v>16</v>
      </c>
    </row>
    <row r="25" spans="3:37" ht="12.75">
      <c r="C25" s="7"/>
      <c r="F25" s="9"/>
      <c r="G25" s="10"/>
      <c r="H25" s="11"/>
      <c r="I25" s="9"/>
      <c r="J25" s="9"/>
      <c r="K25" s="10"/>
      <c r="L25" s="10"/>
      <c r="M25" s="10"/>
      <c r="N25" s="10"/>
      <c r="P25" s="16"/>
      <c r="R25" s="16">
        <f t="shared" si="6"/>
        <v>0</v>
      </c>
      <c r="V25" s="5"/>
      <c r="AC25" s="5"/>
      <c r="AE25" s="2"/>
      <c r="AF25" s="2"/>
      <c r="AG25" s="2"/>
      <c r="AH25" s="2"/>
      <c r="AI25" s="2"/>
      <c r="AJ25" s="2"/>
      <c r="AK25" s="3">
        <v>17</v>
      </c>
    </row>
    <row r="26" spans="3:37" ht="12.75">
      <c r="C26" s="6" t="s">
        <v>0</v>
      </c>
      <c r="F26" s="9">
        <f aca="true" t="shared" si="13" ref="F26:F33">AC26/AB26*100</f>
        <v>81.95487706766916</v>
      </c>
      <c r="G26" s="10">
        <f t="shared" si="1"/>
        <v>133</v>
      </c>
      <c r="H26" s="11">
        <f t="shared" si="2"/>
        <v>3.3345827839151174</v>
      </c>
      <c r="I26" s="9">
        <f t="shared" si="3"/>
        <v>6.53578225647363</v>
      </c>
      <c r="J26" s="9">
        <f t="shared" si="4"/>
        <v>88.49065932414278</v>
      </c>
      <c r="K26" s="10">
        <f t="shared" si="5"/>
        <v>1</v>
      </c>
      <c r="L26" s="10"/>
      <c r="M26" s="10"/>
      <c r="N26" s="10"/>
      <c r="P26" s="16">
        <v>373062</v>
      </c>
      <c r="R26" s="16">
        <f t="shared" si="6"/>
        <v>305742.5034861879</v>
      </c>
      <c r="T26">
        <v>79.80768</v>
      </c>
      <c r="U26">
        <v>104</v>
      </c>
      <c r="V26" s="5">
        <f t="shared" si="7"/>
        <v>82.99998719999999</v>
      </c>
      <c r="X26">
        <v>89.65517</v>
      </c>
      <c r="Y26">
        <v>29</v>
      </c>
      <c r="Z26">
        <f t="shared" si="8"/>
        <v>25.9999993</v>
      </c>
      <c r="AB26">
        <f t="shared" si="9"/>
        <v>133</v>
      </c>
      <c r="AC26" s="5">
        <f t="shared" si="10"/>
        <v>108.99998649999999</v>
      </c>
      <c r="AD26">
        <f t="shared" si="11"/>
        <v>81.95487706766916</v>
      </c>
      <c r="AE26" s="1" t="s">
        <v>0</v>
      </c>
      <c r="AF26" s="2"/>
      <c r="AG26" s="2"/>
      <c r="AH26" s="2"/>
      <c r="AI26" s="2"/>
      <c r="AJ26" s="2"/>
      <c r="AK26" s="3">
        <v>18</v>
      </c>
    </row>
    <row r="27" spans="3:37" ht="12.75">
      <c r="C27" s="6" t="s">
        <v>9</v>
      </c>
      <c r="F27" s="9">
        <f t="shared" si="13"/>
        <v>94.57829891566266</v>
      </c>
      <c r="G27" s="10">
        <f t="shared" si="1"/>
        <v>166</v>
      </c>
      <c r="H27" s="11">
        <f t="shared" si="2"/>
        <v>1.7575572893125961</v>
      </c>
      <c r="I27" s="9">
        <f t="shared" si="3"/>
        <v>3.4448122870526885</v>
      </c>
      <c r="J27" s="9">
        <f t="shared" si="4"/>
        <v>98.02311120271534</v>
      </c>
      <c r="K27" s="10" t="str">
        <f t="shared" si="5"/>
        <v> </v>
      </c>
      <c r="L27" s="10"/>
      <c r="M27" s="10"/>
      <c r="N27" s="10"/>
      <c r="P27" s="16">
        <v>1448346</v>
      </c>
      <c r="R27" s="16">
        <f t="shared" si="6"/>
        <v>1369821.0092130434</v>
      </c>
      <c r="T27">
        <v>94.40558</v>
      </c>
      <c r="U27">
        <v>143</v>
      </c>
      <c r="V27" s="5">
        <f t="shared" si="7"/>
        <v>134.9999794</v>
      </c>
      <c r="X27">
        <v>95.65216</v>
      </c>
      <c r="Y27">
        <v>23</v>
      </c>
      <c r="Z27">
        <f t="shared" si="8"/>
        <v>21.999996799999998</v>
      </c>
      <c r="AB27">
        <f t="shared" si="9"/>
        <v>166</v>
      </c>
      <c r="AC27" s="5">
        <f t="shared" si="10"/>
        <v>156.9999762</v>
      </c>
      <c r="AD27">
        <f t="shared" si="11"/>
        <v>94.57829891566266</v>
      </c>
      <c r="AE27" s="1" t="s">
        <v>9</v>
      </c>
      <c r="AF27" s="2"/>
      <c r="AG27" s="2"/>
      <c r="AH27" s="2"/>
      <c r="AI27" s="2"/>
      <c r="AJ27" s="2"/>
      <c r="AK27" s="3">
        <v>19</v>
      </c>
    </row>
    <row r="28" spans="3:37" ht="12.75">
      <c r="C28" s="6" t="s">
        <v>10</v>
      </c>
      <c r="F28" s="9">
        <f t="shared" si="13"/>
        <v>85.26314768421054</v>
      </c>
      <c r="G28" s="10">
        <f t="shared" si="1"/>
        <v>190</v>
      </c>
      <c r="H28" s="11">
        <f t="shared" si="2"/>
        <v>2.5716167507309042</v>
      </c>
      <c r="I28" s="9">
        <f t="shared" si="3"/>
        <v>5.0403688314325725</v>
      </c>
      <c r="J28" s="9">
        <f t="shared" si="4"/>
        <v>90.30351651564311</v>
      </c>
      <c r="K28" s="10" t="str">
        <f t="shared" si="5"/>
        <v> </v>
      </c>
      <c r="L28" s="10"/>
      <c r="M28" s="10"/>
      <c r="N28" s="10"/>
      <c r="P28" s="16">
        <v>708543</v>
      </c>
      <c r="R28" s="16">
        <f t="shared" si="6"/>
        <v>604126.0644961358</v>
      </c>
      <c r="T28">
        <v>84.56789</v>
      </c>
      <c r="U28">
        <v>162</v>
      </c>
      <c r="V28" s="5">
        <f t="shared" si="7"/>
        <v>136.9999818</v>
      </c>
      <c r="X28">
        <v>89.28571</v>
      </c>
      <c r="Y28">
        <v>28</v>
      </c>
      <c r="Z28">
        <f t="shared" si="8"/>
        <v>24.9999988</v>
      </c>
      <c r="AB28">
        <f t="shared" si="9"/>
        <v>190</v>
      </c>
      <c r="AC28" s="5">
        <f t="shared" si="10"/>
        <v>161.99998060000001</v>
      </c>
      <c r="AD28">
        <f t="shared" si="11"/>
        <v>85.26314768421054</v>
      </c>
      <c r="AE28" s="1" t="s">
        <v>10</v>
      </c>
      <c r="AF28" s="2"/>
      <c r="AG28" s="2"/>
      <c r="AH28" s="2"/>
      <c r="AI28" s="2"/>
      <c r="AJ28" s="2"/>
      <c r="AK28" s="3">
        <v>20</v>
      </c>
    </row>
    <row r="29" spans="3:37" ht="12.75">
      <c r="C29" s="6" t="s">
        <v>17</v>
      </c>
      <c r="F29" s="9">
        <f t="shared" si="13"/>
        <v>97.32822736641221</v>
      </c>
      <c r="G29" s="10">
        <f t="shared" si="1"/>
        <v>262</v>
      </c>
      <c r="H29" s="11">
        <f t="shared" si="2"/>
        <v>0.9962504022300196</v>
      </c>
      <c r="I29" s="9">
        <f t="shared" si="3"/>
        <v>1.9526507883708384</v>
      </c>
      <c r="J29" s="9">
        <f t="shared" si="4"/>
        <v>99.28087815478304</v>
      </c>
      <c r="K29" s="10" t="str">
        <f t="shared" si="5"/>
        <v> </v>
      </c>
      <c r="L29" s="10"/>
      <c r="M29" s="10"/>
      <c r="N29" s="10"/>
      <c r="P29" s="16">
        <v>354235</v>
      </c>
      <c r="R29" s="16">
        <f t="shared" si="6"/>
        <v>344770.6462114103</v>
      </c>
      <c r="T29">
        <v>97.43588</v>
      </c>
      <c r="U29">
        <v>195</v>
      </c>
      <c r="V29" s="5">
        <f t="shared" si="7"/>
        <v>189.99996599999997</v>
      </c>
      <c r="X29">
        <v>97.01491</v>
      </c>
      <c r="Y29">
        <v>67</v>
      </c>
      <c r="Z29">
        <f t="shared" si="8"/>
        <v>64.9999897</v>
      </c>
      <c r="AB29">
        <f t="shared" si="9"/>
        <v>262</v>
      </c>
      <c r="AC29" s="5">
        <f t="shared" si="10"/>
        <v>254.9999557</v>
      </c>
      <c r="AD29">
        <f t="shared" si="11"/>
        <v>97.32822736641221</v>
      </c>
      <c r="AE29" s="1" t="s">
        <v>17</v>
      </c>
      <c r="AF29" s="2"/>
      <c r="AG29" s="2"/>
      <c r="AH29" s="2"/>
      <c r="AI29" s="2"/>
      <c r="AJ29" s="2"/>
      <c r="AK29" s="3">
        <v>21</v>
      </c>
    </row>
    <row r="30" spans="3:37" ht="12.75">
      <c r="C30" s="6" t="s">
        <v>24</v>
      </c>
      <c r="F30" s="9">
        <f t="shared" si="13"/>
        <v>93.9999892</v>
      </c>
      <c r="G30" s="10">
        <f t="shared" si="1"/>
        <v>150</v>
      </c>
      <c r="H30" s="11">
        <f t="shared" si="2"/>
        <v>1.9390735767368967</v>
      </c>
      <c r="I30" s="9">
        <f t="shared" si="3"/>
        <v>3.8005842104043177</v>
      </c>
      <c r="J30" s="9">
        <f t="shared" si="4"/>
        <v>97.80057341040433</v>
      </c>
      <c r="K30" s="10" t="str">
        <f t="shared" si="5"/>
        <v> </v>
      </c>
      <c r="L30" s="10"/>
      <c r="M30" s="10"/>
      <c r="N30" s="10"/>
      <c r="P30" s="16">
        <v>249718</v>
      </c>
      <c r="R30" s="16">
        <f t="shared" si="6"/>
        <v>234734.893030456</v>
      </c>
      <c r="T30">
        <v>94.73683</v>
      </c>
      <c r="U30">
        <v>114</v>
      </c>
      <c r="V30" s="5">
        <f t="shared" si="7"/>
        <v>107.99998620000001</v>
      </c>
      <c r="X30">
        <v>91.66666</v>
      </c>
      <c r="Y30">
        <v>36</v>
      </c>
      <c r="Z30">
        <f t="shared" si="8"/>
        <v>32.9999976</v>
      </c>
      <c r="AB30">
        <f t="shared" si="9"/>
        <v>150</v>
      </c>
      <c r="AC30" s="5">
        <f t="shared" si="10"/>
        <v>140.9999838</v>
      </c>
      <c r="AD30">
        <f t="shared" si="11"/>
        <v>93.9999892</v>
      </c>
      <c r="AE30" s="1" t="s">
        <v>24</v>
      </c>
      <c r="AF30" s="2"/>
      <c r="AG30" s="2"/>
      <c r="AH30" s="2"/>
      <c r="AI30" s="2"/>
      <c r="AJ30" s="2"/>
      <c r="AK30" s="3">
        <v>22</v>
      </c>
    </row>
    <row r="31" spans="3:37" ht="12.75">
      <c r="C31" s="6" t="s">
        <v>33</v>
      </c>
      <c r="F31" s="9">
        <f t="shared" si="13"/>
        <v>87.8378245945946</v>
      </c>
      <c r="G31" s="10">
        <f t="shared" si="1"/>
        <v>148</v>
      </c>
      <c r="H31" s="11">
        <f t="shared" si="2"/>
        <v>2.6866776302419533</v>
      </c>
      <c r="I31" s="9">
        <f t="shared" si="3"/>
        <v>5.2658881552742285</v>
      </c>
      <c r="J31" s="9">
        <f t="shared" si="4"/>
        <v>93.10371274986882</v>
      </c>
      <c r="K31" s="10" t="str">
        <f t="shared" si="5"/>
        <v> </v>
      </c>
      <c r="L31" s="10"/>
      <c r="M31" s="10"/>
      <c r="N31" s="10"/>
      <c r="P31" s="16">
        <v>716160</v>
      </c>
      <c r="R31" s="16">
        <f t="shared" si="6"/>
        <v>629059.3646166486</v>
      </c>
      <c r="T31">
        <v>87.90321</v>
      </c>
      <c r="U31">
        <v>124</v>
      </c>
      <c r="V31" s="5">
        <f t="shared" si="7"/>
        <v>108.9999804</v>
      </c>
      <c r="X31">
        <v>87.5</v>
      </c>
      <c r="Y31">
        <v>24</v>
      </c>
      <c r="Z31">
        <f t="shared" si="8"/>
        <v>21</v>
      </c>
      <c r="AB31">
        <f t="shared" si="9"/>
        <v>148</v>
      </c>
      <c r="AC31" s="5">
        <f t="shared" si="10"/>
        <v>129.9999804</v>
      </c>
      <c r="AD31">
        <f t="shared" si="11"/>
        <v>87.8378245945946</v>
      </c>
      <c r="AE31" s="1" t="s">
        <v>33</v>
      </c>
      <c r="AF31" s="2"/>
      <c r="AG31" s="2"/>
      <c r="AH31" s="2"/>
      <c r="AI31" s="2"/>
      <c r="AJ31" s="2"/>
      <c r="AK31" s="3">
        <v>23</v>
      </c>
    </row>
    <row r="32" spans="3:37" ht="12.75">
      <c r="C32" s="6" t="s">
        <v>40</v>
      </c>
      <c r="F32" s="9">
        <f t="shared" si="13"/>
        <v>85.13511108108108</v>
      </c>
      <c r="G32" s="10">
        <f t="shared" si="1"/>
        <v>148</v>
      </c>
      <c r="H32" s="11">
        <f t="shared" si="2"/>
        <v>2.924181531735192</v>
      </c>
      <c r="I32" s="9">
        <f t="shared" si="3"/>
        <v>5.731395802200976</v>
      </c>
      <c r="J32" s="9">
        <f t="shared" si="4"/>
        <v>90.86650688328206</v>
      </c>
      <c r="K32" s="10" t="str">
        <f t="shared" si="5"/>
        <v> </v>
      </c>
      <c r="L32" s="10"/>
      <c r="M32" s="10"/>
      <c r="N32" s="10"/>
      <c r="P32" s="16">
        <v>378584</v>
      </c>
      <c r="R32" s="16">
        <f t="shared" si="6"/>
        <v>322307.90893519996</v>
      </c>
      <c r="T32">
        <v>83.89828</v>
      </c>
      <c r="U32">
        <v>118</v>
      </c>
      <c r="V32" s="5">
        <f t="shared" si="7"/>
        <v>98.9999704</v>
      </c>
      <c r="X32">
        <v>89.99998</v>
      </c>
      <c r="Y32">
        <v>30</v>
      </c>
      <c r="Z32">
        <f t="shared" si="8"/>
        <v>26.999993999999997</v>
      </c>
      <c r="AB32">
        <f t="shared" si="9"/>
        <v>148</v>
      </c>
      <c r="AC32" s="5">
        <f t="shared" si="10"/>
        <v>125.9999644</v>
      </c>
      <c r="AD32">
        <f t="shared" si="11"/>
        <v>85.13511108108108</v>
      </c>
      <c r="AE32" s="1" t="s">
        <v>40</v>
      </c>
      <c r="AF32" s="2"/>
      <c r="AG32" s="2"/>
      <c r="AH32" s="2"/>
      <c r="AI32" s="2"/>
      <c r="AJ32" s="2"/>
      <c r="AK32" s="3">
        <v>24</v>
      </c>
    </row>
    <row r="33" spans="3:37" ht="12.75">
      <c r="C33" s="6" t="s">
        <v>42</v>
      </c>
      <c r="F33" s="9">
        <f t="shared" si="13"/>
        <v>77.47747126126126</v>
      </c>
      <c r="G33" s="10">
        <f t="shared" si="1"/>
        <v>111</v>
      </c>
      <c r="H33" s="11">
        <f t="shared" si="2"/>
        <v>3.96492342619055</v>
      </c>
      <c r="I33" s="9">
        <f t="shared" si="3"/>
        <v>7.771249915333478</v>
      </c>
      <c r="J33" s="9">
        <f t="shared" si="4"/>
        <v>85.24872117659474</v>
      </c>
      <c r="K33" s="10">
        <f t="shared" si="5"/>
        <v>1</v>
      </c>
      <c r="L33" s="10"/>
      <c r="M33" s="10"/>
      <c r="N33" s="10"/>
      <c r="P33" s="16">
        <f>7006074/12</f>
        <v>583839.5</v>
      </c>
      <c r="R33" s="16">
        <f t="shared" si="6"/>
        <v>452344.0808243914</v>
      </c>
      <c r="T33">
        <v>78.35051</v>
      </c>
      <c r="U33">
        <v>97</v>
      </c>
      <c r="V33" s="5">
        <f t="shared" si="7"/>
        <v>75.9999947</v>
      </c>
      <c r="X33">
        <v>71.42856</v>
      </c>
      <c r="Y33">
        <v>14</v>
      </c>
      <c r="Z33">
        <f t="shared" si="8"/>
        <v>9.9999984</v>
      </c>
      <c r="AB33">
        <f t="shared" si="9"/>
        <v>111</v>
      </c>
      <c r="AC33" s="5">
        <f t="shared" si="10"/>
        <v>85.9999931</v>
      </c>
      <c r="AD33">
        <f t="shared" si="11"/>
        <v>77.47747126126126</v>
      </c>
      <c r="AE33" s="1" t="s">
        <v>42</v>
      </c>
      <c r="AF33" s="2"/>
      <c r="AG33" s="2"/>
      <c r="AH33" s="2"/>
      <c r="AI33" s="2"/>
      <c r="AJ33" s="2"/>
      <c r="AK33" s="3">
        <v>25</v>
      </c>
    </row>
    <row r="34" spans="3:37" ht="12.75">
      <c r="C34" s="7"/>
      <c r="F34" s="9"/>
      <c r="G34" s="10"/>
      <c r="H34" s="11"/>
      <c r="I34" s="9"/>
      <c r="J34" s="9"/>
      <c r="K34" s="10"/>
      <c r="L34" s="10"/>
      <c r="M34" s="10"/>
      <c r="N34" s="10"/>
      <c r="P34" s="16"/>
      <c r="R34" s="16">
        <f t="shared" si="6"/>
        <v>0</v>
      </c>
      <c r="V34" s="5"/>
      <c r="AC34" s="5"/>
      <c r="AE34" s="2"/>
      <c r="AF34" s="2"/>
      <c r="AG34" s="2"/>
      <c r="AH34" s="2"/>
      <c r="AI34" s="2"/>
      <c r="AJ34" s="2"/>
      <c r="AK34" s="3">
        <v>26</v>
      </c>
    </row>
    <row r="35" spans="3:37" ht="12.75">
      <c r="C35" s="6" t="s">
        <v>13</v>
      </c>
      <c r="F35" s="9">
        <f aca="true" t="shared" si="14" ref="F35:F40">AC35/AB35*100</f>
        <v>70.2127455319149</v>
      </c>
      <c r="G35" s="10">
        <f t="shared" si="1"/>
        <v>141</v>
      </c>
      <c r="H35" s="11">
        <f t="shared" si="2"/>
        <v>3.8513559535949367</v>
      </c>
      <c r="I35" s="9">
        <f t="shared" si="3"/>
        <v>7.548657669046076</v>
      </c>
      <c r="J35" s="9">
        <f t="shared" si="4"/>
        <v>77.76140320096098</v>
      </c>
      <c r="K35" s="10">
        <f t="shared" si="5"/>
        <v>1</v>
      </c>
      <c r="L35" s="10"/>
      <c r="M35" s="10"/>
      <c r="N35" s="10"/>
      <c r="P35" s="16">
        <f>10236150/12</f>
        <v>853012.5</v>
      </c>
      <c r="R35" s="16">
        <f t="shared" si="6"/>
        <v>598923.4959804256</v>
      </c>
      <c r="T35">
        <v>68.29266</v>
      </c>
      <c r="U35">
        <v>123</v>
      </c>
      <c r="V35" s="5">
        <f t="shared" si="7"/>
        <v>83.9999718</v>
      </c>
      <c r="X35">
        <v>83.33333</v>
      </c>
      <c r="Y35">
        <v>18</v>
      </c>
      <c r="Z35">
        <f t="shared" si="8"/>
        <v>14.999999400000002</v>
      </c>
      <c r="AB35">
        <f t="shared" si="9"/>
        <v>141</v>
      </c>
      <c r="AC35" s="5">
        <f t="shared" si="10"/>
        <v>98.9999712</v>
      </c>
      <c r="AD35">
        <f t="shared" si="11"/>
        <v>70.2127455319149</v>
      </c>
      <c r="AE35" s="1" t="s">
        <v>13</v>
      </c>
      <c r="AF35" s="2"/>
      <c r="AG35" s="2"/>
      <c r="AH35" s="2"/>
      <c r="AI35" s="2"/>
      <c r="AJ35" s="2"/>
      <c r="AK35" s="3">
        <v>27</v>
      </c>
    </row>
    <row r="36" spans="3:37" ht="12.75">
      <c r="C36" s="6" t="s">
        <v>14</v>
      </c>
      <c r="F36" s="9">
        <f t="shared" si="14"/>
        <v>90.50632556962026</v>
      </c>
      <c r="G36" s="10">
        <f t="shared" si="1"/>
        <v>158</v>
      </c>
      <c r="H36" s="11">
        <f t="shared" si="2"/>
        <v>2.3319975530958676</v>
      </c>
      <c r="I36" s="9">
        <f t="shared" si="3"/>
        <v>4.5707152040679</v>
      </c>
      <c r="J36" s="9">
        <f t="shared" si="4"/>
        <v>95.07704077368815</v>
      </c>
      <c r="K36" s="10" t="str">
        <f t="shared" si="5"/>
        <v> </v>
      </c>
      <c r="L36" s="10"/>
      <c r="M36" s="10"/>
      <c r="N36" s="10"/>
      <c r="P36" s="16">
        <v>365582</v>
      </c>
      <c r="R36" s="16">
        <f t="shared" si="6"/>
        <v>330874.8351439291</v>
      </c>
      <c r="T36">
        <v>90.83333</v>
      </c>
      <c r="U36">
        <v>120</v>
      </c>
      <c r="V36" s="5">
        <f t="shared" si="7"/>
        <v>108.99999600000001</v>
      </c>
      <c r="X36">
        <v>89.47368</v>
      </c>
      <c r="Y36">
        <v>38</v>
      </c>
      <c r="Z36">
        <f t="shared" si="8"/>
        <v>33.9999984</v>
      </c>
      <c r="AB36">
        <f t="shared" si="9"/>
        <v>158</v>
      </c>
      <c r="AC36" s="5">
        <f t="shared" si="10"/>
        <v>142.99999440000002</v>
      </c>
      <c r="AD36">
        <f t="shared" si="11"/>
        <v>90.50632556962026</v>
      </c>
      <c r="AE36" s="1" t="s">
        <v>14</v>
      </c>
      <c r="AF36" s="2"/>
      <c r="AG36" s="2"/>
      <c r="AH36" s="2"/>
      <c r="AI36" s="2"/>
      <c r="AJ36" s="2"/>
      <c r="AK36" s="3">
        <v>28</v>
      </c>
    </row>
    <row r="37" spans="3:37" ht="12.75">
      <c r="C37" s="6" t="s">
        <v>22</v>
      </c>
      <c r="F37" s="9">
        <f t="shared" si="14"/>
        <v>88.5245737704918</v>
      </c>
      <c r="G37" s="10">
        <f t="shared" si="1"/>
        <v>122</v>
      </c>
      <c r="H37" s="11">
        <f t="shared" si="2"/>
        <v>2.885601928572234</v>
      </c>
      <c r="I37" s="9">
        <f t="shared" si="3"/>
        <v>5.655779780001579</v>
      </c>
      <c r="J37" s="9">
        <f t="shared" si="4"/>
        <v>94.18035355049338</v>
      </c>
      <c r="K37" s="10" t="str">
        <f t="shared" si="5"/>
        <v> </v>
      </c>
      <c r="L37" s="10"/>
      <c r="M37" s="10"/>
      <c r="N37" s="10"/>
      <c r="P37" s="16">
        <v>920242</v>
      </c>
      <c r="R37" s="16">
        <f t="shared" si="6"/>
        <v>814640.3081570491</v>
      </c>
      <c r="T37">
        <v>85.99998</v>
      </c>
      <c r="U37">
        <v>100</v>
      </c>
      <c r="V37" s="5">
        <f t="shared" si="7"/>
        <v>85.99998</v>
      </c>
      <c r="X37">
        <v>100</v>
      </c>
      <c r="Y37">
        <v>22</v>
      </c>
      <c r="Z37">
        <f t="shared" si="8"/>
        <v>22</v>
      </c>
      <c r="AB37">
        <f t="shared" si="9"/>
        <v>122</v>
      </c>
      <c r="AC37" s="5">
        <f t="shared" si="10"/>
        <v>107.99998</v>
      </c>
      <c r="AD37">
        <f t="shared" si="11"/>
        <v>88.5245737704918</v>
      </c>
      <c r="AE37" s="1" t="s">
        <v>22</v>
      </c>
      <c r="AF37" s="2"/>
      <c r="AG37" s="2"/>
      <c r="AH37" s="2"/>
      <c r="AI37" s="2"/>
      <c r="AJ37" s="2"/>
      <c r="AK37" s="3">
        <v>29</v>
      </c>
    </row>
    <row r="38" spans="3:37" ht="12.75">
      <c r="C38" s="6" t="s">
        <v>23</v>
      </c>
      <c r="F38" s="9">
        <f t="shared" si="14"/>
        <v>90.79752644171778</v>
      </c>
      <c r="G38" s="10">
        <f t="shared" si="1"/>
        <v>163</v>
      </c>
      <c r="H38" s="11">
        <f t="shared" si="2"/>
        <v>2.2640994312496305</v>
      </c>
      <c r="I38" s="9">
        <f t="shared" si="3"/>
        <v>4.437634885249276</v>
      </c>
      <c r="J38" s="9">
        <f t="shared" si="4"/>
        <v>95.23516132696706</v>
      </c>
      <c r="K38" s="10" t="str">
        <f t="shared" si="5"/>
        <v> </v>
      </c>
      <c r="L38" s="10"/>
      <c r="M38" s="10"/>
      <c r="N38" s="10"/>
      <c r="P38" s="16">
        <v>240833</v>
      </c>
      <c r="R38" s="16">
        <f t="shared" si="6"/>
        <v>218670.40685538217</v>
      </c>
      <c r="T38">
        <v>91.45297</v>
      </c>
      <c r="U38">
        <v>117</v>
      </c>
      <c r="V38" s="5">
        <f t="shared" si="7"/>
        <v>106.9999749</v>
      </c>
      <c r="X38">
        <v>89.13042</v>
      </c>
      <c r="Y38">
        <v>46</v>
      </c>
      <c r="Z38">
        <f t="shared" si="8"/>
        <v>40.9999932</v>
      </c>
      <c r="AB38">
        <f t="shared" si="9"/>
        <v>163</v>
      </c>
      <c r="AC38" s="5">
        <f t="shared" si="10"/>
        <v>147.9999681</v>
      </c>
      <c r="AD38">
        <f t="shared" si="11"/>
        <v>90.79752644171778</v>
      </c>
      <c r="AE38" s="1" t="s">
        <v>23</v>
      </c>
      <c r="AF38" s="2"/>
      <c r="AG38" s="2"/>
      <c r="AH38" s="2"/>
      <c r="AI38" s="2"/>
      <c r="AJ38" s="2"/>
      <c r="AK38" s="3">
        <v>30</v>
      </c>
    </row>
    <row r="39" spans="3:37" ht="12.75">
      <c r="C39" s="6" t="s">
        <v>35</v>
      </c>
      <c r="F39" s="9">
        <f t="shared" si="14"/>
        <v>83.1858307079646</v>
      </c>
      <c r="G39" s="10">
        <f t="shared" si="1"/>
        <v>113</v>
      </c>
      <c r="H39" s="11">
        <f t="shared" si="2"/>
        <v>3.5182213932438766</v>
      </c>
      <c r="I39" s="9">
        <f t="shared" si="3"/>
        <v>6.895713930757998</v>
      </c>
      <c r="J39" s="9">
        <f t="shared" si="4"/>
        <v>90.08154463872259</v>
      </c>
      <c r="K39" s="10" t="str">
        <f t="shared" si="5"/>
        <v> </v>
      </c>
      <c r="L39" s="10"/>
      <c r="M39" s="10"/>
      <c r="N39" s="10"/>
      <c r="P39" s="16">
        <v>860994</v>
      </c>
      <c r="R39" s="16">
        <f t="shared" si="6"/>
        <v>716225.0112457328</v>
      </c>
      <c r="T39">
        <v>81.01265</v>
      </c>
      <c r="U39">
        <v>79</v>
      </c>
      <c r="V39" s="5">
        <f t="shared" si="7"/>
        <v>63.99999349999999</v>
      </c>
      <c r="X39">
        <v>88.23528</v>
      </c>
      <c r="Y39">
        <v>34</v>
      </c>
      <c r="Z39">
        <f t="shared" si="8"/>
        <v>29.999995200000004</v>
      </c>
      <c r="AB39">
        <f t="shared" si="9"/>
        <v>113</v>
      </c>
      <c r="AC39" s="5">
        <f t="shared" si="10"/>
        <v>93.99998869999999</v>
      </c>
      <c r="AD39">
        <f t="shared" si="11"/>
        <v>83.1858307079646</v>
      </c>
      <c r="AE39" s="1" t="s">
        <v>35</v>
      </c>
      <c r="AF39" s="2"/>
      <c r="AG39" s="2"/>
      <c r="AH39" s="2"/>
      <c r="AI39" s="2"/>
      <c r="AJ39" s="2"/>
      <c r="AK39" s="3">
        <v>31</v>
      </c>
    </row>
    <row r="40" spans="3:37" ht="12.75">
      <c r="C40" s="6" t="s">
        <v>49</v>
      </c>
      <c r="F40" s="9">
        <f t="shared" si="14"/>
        <v>88.96103623376625</v>
      </c>
      <c r="G40" s="10">
        <f t="shared" si="1"/>
        <v>154</v>
      </c>
      <c r="H40" s="11">
        <f t="shared" si="2"/>
        <v>2.525246105521014</v>
      </c>
      <c r="I40" s="9">
        <f t="shared" si="3"/>
        <v>4.949482366821187</v>
      </c>
      <c r="J40" s="9">
        <f t="shared" si="4"/>
        <v>93.91051860058744</v>
      </c>
      <c r="K40" s="10" t="str">
        <f t="shared" si="5"/>
        <v> </v>
      </c>
      <c r="L40" s="10"/>
      <c r="M40" s="10"/>
      <c r="N40" s="10"/>
      <c r="P40" s="16">
        <v>347756</v>
      </c>
      <c r="R40" s="16">
        <f t="shared" si="6"/>
        <v>309367.34116509615</v>
      </c>
      <c r="T40">
        <v>88.33333</v>
      </c>
      <c r="U40">
        <v>120</v>
      </c>
      <c r="V40" s="5">
        <f t="shared" si="7"/>
        <v>105.99999600000001</v>
      </c>
      <c r="X40">
        <v>91.17647</v>
      </c>
      <c r="Y40">
        <v>34</v>
      </c>
      <c r="Z40">
        <f t="shared" si="8"/>
        <v>30.999999799999998</v>
      </c>
      <c r="AB40">
        <f t="shared" si="9"/>
        <v>154</v>
      </c>
      <c r="AC40" s="5">
        <f t="shared" si="10"/>
        <v>136.99999580000002</v>
      </c>
      <c r="AD40">
        <f t="shared" si="11"/>
        <v>88.96103623376625</v>
      </c>
      <c r="AE40" s="1" t="s">
        <v>49</v>
      </c>
      <c r="AF40" s="2"/>
      <c r="AG40" s="2"/>
      <c r="AH40" s="2"/>
      <c r="AI40" s="2"/>
      <c r="AJ40" s="2"/>
      <c r="AK40" s="3">
        <v>32</v>
      </c>
    </row>
    <row r="41" spans="3:37" ht="12.75">
      <c r="C41" s="7"/>
      <c r="F41" s="9"/>
      <c r="G41" s="10"/>
      <c r="H41" s="11"/>
      <c r="I41" s="9"/>
      <c r="J41" s="9"/>
      <c r="K41" s="10"/>
      <c r="L41" s="10"/>
      <c r="M41" s="10"/>
      <c r="N41" s="10"/>
      <c r="P41" s="16"/>
      <c r="R41" s="16">
        <f t="shared" si="6"/>
        <v>0</v>
      </c>
      <c r="V41" s="5"/>
      <c r="AC41" s="5"/>
      <c r="AE41" s="2"/>
      <c r="AF41" s="2"/>
      <c r="AG41" s="2"/>
      <c r="AH41" s="2"/>
      <c r="AI41" s="2"/>
      <c r="AJ41" s="2"/>
      <c r="AK41" s="3">
        <v>33</v>
      </c>
    </row>
    <row r="42" spans="3:37" ht="12.75">
      <c r="C42" s="6" t="s">
        <v>3</v>
      </c>
      <c r="F42" s="9">
        <f>AC42/AB42*100</f>
        <v>83.09858633802817</v>
      </c>
      <c r="G42" s="10">
        <f t="shared" si="1"/>
        <v>213</v>
      </c>
      <c r="H42" s="11">
        <f t="shared" si="2"/>
        <v>2.5678433822555986</v>
      </c>
      <c r="I42" s="9">
        <f t="shared" si="3"/>
        <v>5.032973029220973</v>
      </c>
      <c r="J42" s="9">
        <f t="shared" si="4"/>
        <v>88.13155936724914</v>
      </c>
      <c r="K42" s="10">
        <f t="shared" si="5"/>
        <v>1</v>
      </c>
      <c r="L42" s="10"/>
      <c r="M42" s="10"/>
      <c r="N42" s="10"/>
      <c r="P42" s="16">
        <v>205903</v>
      </c>
      <c r="R42" s="16">
        <f t="shared" si="6"/>
        <v>171102.48222759017</v>
      </c>
      <c r="T42">
        <v>83.00653</v>
      </c>
      <c r="U42">
        <v>153</v>
      </c>
      <c r="V42" s="5">
        <f t="shared" si="7"/>
        <v>126.9999909</v>
      </c>
      <c r="X42">
        <v>83.33333</v>
      </c>
      <c r="Y42">
        <v>60</v>
      </c>
      <c r="Z42">
        <f t="shared" si="8"/>
        <v>49.999998000000005</v>
      </c>
      <c r="AB42">
        <f t="shared" si="9"/>
        <v>213</v>
      </c>
      <c r="AC42" s="5">
        <f t="shared" si="10"/>
        <v>176.9999889</v>
      </c>
      <c r="AD42">
        <f t="shared" si="11"/>
        <v>83.09858633802817</v>
      </c>
      <c r="AE42" s="1" t="s">
        <v>3</v>
      </c>
      <c r="AF42" s="2"/>
      <c r="AG42" s="2"/>
      <c r="AH42" s="2"/>
      <c r="AI42" s="2"/>
      <c r="AJ42" s="2"/>
      <c r="AK42" s="3">
        <v>34</v>
      </c>
    </row>
    <row r="43" spans="3:37" ht="12.75">
      <c r="C43" s="6" t="s">
        <v>18</v>
      </c>
      <c r="F43" s="9">
        <f>AC43/AB43*100</f>
        <v>82.4427303053435</v>
      </c>
      <c r="G43" s="10">
        <f t="shared" si="1"/>
        <v>131</v>
      </c>
      <c r="H43" s="11">
        <f t="shared" si="2"/>
        <v>3.3240613096544376</v>
      </c>
      <c r="I43" s="9">
        <f t="shared" si="3"/>
        <v>6.515160166922698</v>
      </c>
      <c r="J43" s="9">
        <f t="shared" si="4"/>
        <v>88.9578904722662</v>
      </c>
      <c r="K43" s="10">
        <f t="shared" si="5"/>
        <v>1</v>
      </c>
      <c r="L43" s="10"/>
      <c r="M43" s="10"/>
      <c r="N43" s="10"/>
      <c r="P43" s="16">
        <v>348497</v>
      </c>
      <c r="R43" s="16">
        <f t="shared" si="6"/>
        <v>287310.44183221296</v>
      </c>
      <c r="T43">
        <v>79.99998</v>
      </c>
      <c r="U43">
        <v>100</v>
      </c>
      <c r="V43" s="5">
        <f t="shared" si="7"/>
        <v>79.99998</v>
      </c>
      <c r="X43">
        <v>90.32257</v>
      </c>
      <c r="Y43">
        <v>31</v>
      </c>
      <c r="Z43">
        <f t="shared" si="8"/>
        <v>27.9999967</v>
      </c>
      <c r="AB43">
        <f t="shared" si="9"/>
        <v>131</v>
      </c>
      <c r="AC43" s="5">
        <f t="shared" si="10"/>
        <v>107.99997669999999</v>
      </c>
      <c r="AD43">
        <f t="shared" si="11"/>
        <v>82.4427303053435</v>
      </c>
      <c r="AE43" s="1" t="s">
        <v>18</v>
      </c>
      <c r="AF43" s="2"/>
      <c r="AG43" s="2"/>
      <c r="AH43" s="2"/>
      <c r="AI43" s="2"/>
      <c r="AJ43" s="2"/>
      <c r="AK43" s="3">
        <v>35</v>
      </c>
    </row>
    <row r="44" spans="3:37" ht="12.75">
      <c r="C44" s="6" t="s">
        <v>31</v>
      </c>
      <c r="F44" s="9">
        <f>AC44/AB44*100</f>
        <v>98.05193246753247</v>
      </c>
      <c r="G44" s="10">
        <f t="shared" si="1"/>
        <v>154</v>
      </c>
      <c r="H44" s="11">
        <f t="shared" si="2"/>
        <v>1.1137038536381367</v>
      </c>
      <c r="I44" s="9">
        <f t="shared" si="3"/>
        <v>2.182859553130748</v>
      </c>
      <c r="J44" s="9">
        <f t="shared" si="4"/>
        <v>100.23479202066322</v>
      </c>
      <c r="K44" s="10" t="str">
        <f t="shared" si="5"/>
        <v> </v>
      </c>
      <c r="L44" s="10"/>
      <c r="M44" s="10"/>
      <c r="N44" s="10"/>
      <c r="P44" s="16">
        <f>2087003/12</f>
        <v>173916.91666666666</v>
      </c>
      <c r="R44" s="16">
        <f t="shared" si="6"/>
        <v>170528.89767961472</v>
      </c>
      <c r="T44">
        <v>97.49998</v>
      </c>
      <c r="U44">
        <v>120</v>
      </c>
      <c r="V44" s="5">
        <f t="shared" si="7"/>
        <v>116.99997599999999</v>
      </c>
      <c r="X44">
        <v>100</v>
      </c>
      <c r="Y44">
        <v>34</v>
      </c>
      <c r="Z44">
        <f t="shared" si="8"/>
        <v>34</v>
      </c>
      <c r="AB44">
        <f t="shared" si="9"/>
        <v>154</v>
      </c>
      <c r="AC44" s="5">
        <f t="shared" si="10"/>
        <v>150.999976</v>
      </c>
      <c r="AD44">
        <f t="shared" si="11"/>
        <v>98.05193246753247</v>
      </c>
      <c r="AE44" s="1" t="s">
        <v>31</v>
      </c>
      <c r="AF44" s="2"/>
      <c r="AG44" s="2"/>
      <c r="AH44" s="2"/>
      <c r="AI44" s="2"/>
      <c r="AJ44" s="2"/>
      <c r="AK44" s="3">
        <v>36</v>
      </c>
    </row>
    <row r="45" spans="3:37" ht="12.75">
      <c r="C45" s="6" t="s">
        <v>36</v>
      </c>
      <c r="F45" s="9">
        <f>AC45/AB45*100</f>
        <v>94.73683205263158</v>
      </c>
      <c r="G45" s="10">
        <f t="shared" si="1"/>
        <v>190</v>
      </c>
      <c r="H45" s="11">
        <f t="shared" si="2"/>
        <v>1.6199672802001692</v>
      </c>
      <c r="I45" s="9">
        <f t="shared" si="3"/>
        <v>3.1751358691923315</v>
      </c>
      <c r="J45" s="9">
        <f t="shared" si="4"/>
        <v>97.91196792182392</v>
      </c>
      <c r="K45" s="10" t="str">
        <f t="shared" si="5"/>
        <v> </v>
      </c>
      <c r="L45" s="10"/>
      <c r="M45" s="10"/>
      <c r="N45" s="10"/>
      <c r="P45" s="16">
        <v>257092</v>
      </c>
      <c r="R45" s="16">
        <f t="shared" si="6"/>
        <v>243560.8162607516</v>
      </c>
      <c r="T45">
        <v>94.63086</v>
      </c>
      <c r="U45">
        <v>149</v>
      </c>
      <c r="V45" s="5">
        <f t="shared" si="7"/>
        <v>140.9999814</v>
      </c>
      <c r="X45">
        <v>95.12195</v>
      </c>
      <c r="Y45">
        <v>41</v>
      </c>
      <c r="Z45">
        <f t="shared" si="8"/>
        <v>38.9999995</v>
      </c>
      <c r="AB45">
        <f t="shared" si="9"/>
        <v>190</v>
      </c>
      <c r="AC45" s="5">
        <f t="shared" si="10"/>
        <v>179.9999809</v>
      </c>
      <c r="AD45">
        <f t="shared" si="11"/>
        <v>94.73683205263158</v>
      </c>
      <c r="AE45" s="1" t="s">
        <v>36</v>
      </c>
      <c r="AF45" s="2"/>
      <c r="AG45" s="2"/>
      <c r="AH45" s="2"/>
      <c r="AI45" s="2"/>
      <c r="AJ45" s="2"/>
      <c r="AK45" s="3">
        <v>37</v>
      </c>
    </row>
    <row r="46" spans="3:37" ht="12.75">
      <c r="C46" s="6" t="s">
        <v>43</v>
      </c>
      <c r="F46" s="9">
        <f>AC46/AB46*100</f>
        <v>94.57830734939759</v>
      </c>
      <c r="G46" s="10">
        <f t="shared" si="1"/>
        <v>166</v>
      </c>
      <c r="H46" s="11">
        <f t="shared" si="2"/>
        <v>1.7575560006890536</v>
      </c>
      <c r="I46" s="9">
        <f t="shared" si="3"/>
        <v>3.444809761350545</v>
      </c>
      <c r="J46" s="9">
        <f t="shared" si="4"/>
        <v>98.02311711074813</v>
      </c>
      <c r="K46" s="10" t="str">
        <f t="shared" si="5"/>
        <v> </v>
      </c>
      <c r="L46" s="10"/>
      <c r="M46" s="10"/>
      <c r="N46" s="10"/>
      <c r="P46" s="16">
        <v>1566541</v>
      </c>
      <c r="R46" s="16">
        <f t="shared" si="6"/>
        <v>1481607.9617343266</v>
      </c>
      <c r="T46">
        <v>93.93939</v>
      </c>
      <c r="U46">
        <v>132</v>
      </c>
      <c r="V46" s="5">
        <f t="shared" si="7"/>
        <v>123.99999480000001</v>
      </c>
      <c r="X46">
        <v>97.05881</v>
      </c>
      <c r="Y46">
        <v>34</v>
      </c>
      <c r="Z46">
        <f t="shared" si="8"/>
        <v>32.999995399999996</v>
      </c>
      <c r="AB46">
        <f t="shared" si="9"/>
        <v>166</v>
      </c>
      <c r="AC46" s="5">
        <f t="shared" si="10"/>
        <v>156.9999902</v>
      </c>
      <c r="AD46">
        <f t="shared" si="11"/>
        <v>94.57830734939759</v>
      </c>
      <c r="AE46" s="1" t="s">
        <v>43</v>
      </c>
      <c r="AF46" s="2"/>
      <c r="AG46" s="2"/>
      <c r="AH46" s="2"/>
      <c r="AI46" s="2"/>
      <c r="AJ46" s="2"/>
      <c r="AK46" s="3">
        <v>38</v>
      </c>
    </row>
    <row r="47" spans="3:37" ht="12.75">
      <c r="C47" s="7"/>
      <c r="F47" s="9"/>
      <c r="G47" s="10"/>
      <c r="H47" s="11"/>
      <c r="I47" s="9"/>
      <c r="J47" s="9"/>
      <c r="K47" s="10"/>
      <c r="L47" s="10"/>
      <c r="M47" s="10"/>
      <c r="N47" s="10"/>
      <c r="P47" s="16"/>
      <c r="R47" s="16">
        <f t="shared" si="6"/>
        <v>0</v>
      </c>
      <c r="V47" s="5"/>
      <c r="AC47" s="5"/>
      <c r="AE47" s="2"/>
      <c r="AF47" s="2"/>
      <c r="AG47" s="2"/>
      <c r="AH47" s="2"/>
      <c r="AI47" s="2"/>
      <c r="AJ47" s="2"/>
      <c r="AK47" s="3">
        <v>39</v>
      </c>
    </row>
    <row r="48" spans="3:37" ht="12.75">
      <c r="C48" s="6" t="s">
        <v>5</v>
      </c>
      <c r="F48" s="9">
        <f aca="true" t="shared" si="15" ref="F48:F57">AC48/AB48*100</f>
        <v>93.85473340782124</v>
      </c>
      <c r="G48" s="10">
        <f t="shared" si="1"/>
        <v>179</v>
      </c>
      <c r="H48" s="11">
        <f t="shared" si="2"/>
        <v>1.79503094031772</v>
      </c>
      <c r="I48" s="9">
        <f t="shared" si="3"/>
        <v>3.5182606430227312</v>
      </c>
      <c r="J48" s="9">
        <f t="shared" si="4"/>
        <v>97.37299405084397</v>
      </c>
      <c r="K48" s="10" t="str">
        <f t="shared" si="5"/>
        <v> </v>
      </c>
      <c r="L48" s="10"/>
      <c r="M48" s="10"/>
      <c r="N48" s="10"/>
      <c r="P48" s="16">
        <v>186753</v>
      </c>
      <c r="R48" s="16">
        <f t="shared" si="6"/>
        <v>175276.5302811084</v>
      </c>
      <c r="T48">
        <v>94.48274</v>
      </c>
      <c r="U48">
        <v>145</v>
      </c>
      <c r="V48" s="5">
        <f t="shared" si="7"/>
        <v>136.999973</v>
      </c>
      <c r="X48">
        <v>91.17647</v>
      </c>
      <c r="Y48">
        <v>34</v>
      </c>
      <c r="Z48">
        <f t="shared" si="8"/>
        <v>30.999999799999998</v>
      </c>
      <c r="AB48">
        <f t="shared" si="9"/>
        <v>179</v>
      </c>
      <c r="AC48" s="5">
        <f t="shared" si="10"/>
        <v>167.99997280000002</v>
      </c>
      <c r="AD48">
        <f t="shared" si="11"/>
        <v>93.85473340782124</v>
      </c>
      <c r="AE48" s="1" t="s">
        <v>5</v>
      </c>
      <c r="AF48" s="2"/>
      <c r="AG48" s="2"/>
      <c r="AH48" s="2"/>
      <c r="AI48" s="2"/>
      <c r="AJ48" s="2"/>
      <c r="AK48" s="3">
        <v>40</v>
      </c>
    </row>
    <row r="49" spans="3:37" ht="12.75">
      <c r="C49" s="6" t="s">
        <v>15</v>
      </c>
      <c r="F49" s="9">
        <f t="shared" si="15"/>
        <v>91.6030348091603</v>
      </c>
      <c r="G49" s="10">
        <f t="shared" si="1"/>
        <v>131</v>
      </c>
      <c r="H49" s="11">
        <f t="shared" si="2"/>
        <v>2.4231508959698864</v>
      </c>
      <c r="I49" s="9">
        <f t="shared" si="3"/>
        <v>4.749375756100977</v>
      </c>
      <c r="J49" s="9">
        <f t="shared" si="4"/>
        <v>96.35241056526128</v>
      </c>
      <c r="K49" s="10" t="str">
        <f t="shared" si="5"/>
        <v> </v>
      </c>
      <c r="L49" s="10"/>
      <c r="M49" s="10"/>
      <c r="N49" s="10"/>
      <c r="P49" s="16">
        <v>167638</v>
      </c>
      <c r="R49" s="16">
        <f t="shared" si="6"/>
        <v>153561.49549338015</v>
      </c>
      <c r="T49">
        <v>92.99998</v>
      </c>
      <c r="U49">
        <v>100</v>
      </c>
      <c r="V49" s="5">
        <f t="shared" si="7"/>
        <v>92.99998</v>
      </c>
      <c r="X49">
        <v>87.09676</v>
      </c>
      <c r="Y49">
        <v>31</v>
      </c>
      <c r="Z49">
        <f t="shared" si="8"/>
        <v>26.999995600000002</v>
      </c>
      <c r="AB49">
        <f t="shared" si="9"/>
        <v>131</v>
      </c>
      <c r="AC49" s="5">
        <f t="shared" si="10"/>
        <v>119.9999756</v>
      </c>
      <c r="AD49">
        <f t="shared" si="11"/>
        <v>91.6030348091603</v>
      </c>
      <c r="AE49" s="1" t="s">
        <v>15</v>
      </c>
      <c r="AF49" s="2"/>
      <c r="AG49" s="2"/>
      <c r="AH49" s="2"/>
      <c r="AI49" s="2"/>
      <c r="AJ49" s="2"/>
      <c r="AK49" s="3">
        <v>41</v>
      </c>
    </row>
    <row r="50" spans="3:37" ht="12.75">
      <c r="C50" s="6" t="s">
        <v>16</v>
      </c>
      <c r="F50" s="9">
        <f t="shared" si="15"/>
        <v>88.57141999999999</v>
      </c>
      <c r="G50" s="10">
        <f t="shared" si="1"/>
        <v>140</v>
      </c>
      <c r="H50" s="11">
        <f t="shared" si="2"/>
        <v>2.6889264442784606</v>
      </c>
      <c r="I50" s="9">
        <f t="shared" si="3"/>
        <v>5.270295830785782</v>
      </c>
      <c r="J50" s="9">
        <f t="shared" si="4"/>
        <v>93.84171583078577</v>
      </c>
      <c r="K50" s="10" t="str">
        <f t="shared" si="5"/>
        <v> </v>
      </c>
      <c r="L50" s="10"/>
      <c r="M50" s="10"/>
      <c r="N50" s="10"/>
      <c r="P50" s="16">
        <v>134196</v>
      </c>
      <c r="R50" s="16">
        <f t="shared" si="6"/>
        <v>118859.30278319998</v>
      </c>
      <c r="T50">
        <v>89.0909</v>
      </c>
      <c r="U50">
        <v>110</v>
      </c>
      <c r="V50" s="5">
        <f t="shared" si="7"/>
        <v>97.99999</v>
      </c>
      <c r="X50">
        <v>86.66666</v>
      </c>
      <c r="Y50">
        <v>30</v>
      </c>
      <c r="Z50">
        <f t="shared" si="8"/>
        <v>25.999997999999994</v>
      </c>
      <c r="AB50">
        <f t="shared" si="9"/>
        <v>140</v>
      </c>
      <c r="AC50" s="5">
        <f t="shared" si="10"/>
        <v>123.99998799999999</v>
      </c>
      <c r="AD50">
        <f t="shared" si="11"/>
        <v>88.57141999999999</v>
      </c>
      <c r="AE50" s="1" t="s">
        <v>16</v>
      </c>
      <c r="AF50" s="2"/>
      <c r="AG50" s="2"/>
      <c r="AH50" s="2"/>
      <c r="AI50" s="2"/>
      <c r="AJ50" s="2"/>
      <c r="AK50" s="3">
        <v>42</v>
      </c>
    </row>
    <row r="51" spans="3:37" ht="12.75">
      <c r="C51" s="6" t="s">
        <v>25</v>
      </c>
      <c r="F51" s="9">
        <f t="shared" si="15"/>
        <v>81.87919288590605</v>
      </c>
      <c r="G51" s="10">
        <f t="shared" si="1"/>
        <v>149</v>
      </c>
      <c r="H51" s="11">
        <f t="shared" si="2"/>
        <v>3.1556033692116388</v>
      </c>
      <c r="I51" s="9">
        <f t="shared" si="3"/>
        <v>6.184982603654812</v>
      </c>
      <c r="J51" s="9">
        <f t="shared" si="4"/>
        <v>88.06417548956087</v>
      </c>
      <c r="K51" s="10">
        <f t="shared" si="5"/>
        <v>1</v>
      </c>
      <c r="L51" s="10"/>
      <c r="M51" s="10"/>
      <c r="N51" s="10"/>
      <c r="P51" s="16">
        <v>420813</v>
      </c>
      <c r="R51" s="16">
        <f t="shared" si="6"/>
        <v>344558.28795896785</v>
      </c>
      <c r="T51">
        <v>81.89655</v>
      </c>
      <c r="U51">
        <v>116</v>
      </c>
      <c r="V51" s="5">
        <f t="shared" si="7"/>
        <v>94.99999800000002</v>
      </c>
      <c r="X51">
        <v>81.81818</v>
      </c>
      <c r="Y51">
        <v>33</v>
      </c>
      <c r="Z51">
        <f t="shared" si="8"/>
        <v>26.9999994</v>
      </c>
      <c r="AB51">
        <f t="shared" si="9"/>
        <v>149</v>
      </c>
      <c r="AC51" s="5">
        <f t="shared" si="10"/>
        <v>121.99999740000001</v>
      </c>
      <c r="AD51">
        <f t="shared" si="11"/>
        <v>81.87919288590605</v>
      </c>
      <c r="AE51" s="1" t="s">
        <v>25</v>
      </c>
      <c r="AF51" s="2"/>
      <c r="AG51" s="2"/>
      <c r="AH51" s="2"/>
      <c r="AI51" s="2"/>
      <c r="AJ51" s="2"/>
      <c r="AK51" s="3">
        <v>43</v>
      </c>
    </row>
    <row r="52" spans="3:37" ht="12.75">
      <c r="C52" s="6" t="s">
        <v>26</v>
      </c>
      <c r="F52" s="9">
        <f t="shared" si="15"/>
        <v>92.41377827586207</v>
      </c>
      <c r="G52" s="10">
        <f t="shared" si="1"/>
        <v>145</v>
      </c>
      <c r="H52" s="11">
        <f t="shared" si="2"/>
        <v>2.1988577165648135</v>
      </c>
      <c r="I52" s="9">
        <f t="shared" si="3"/>
        <v>4.309761124467035</v>
      </c>
      <c r="J52" s="9">
        <f t="shared" si="4"/>
        <v>96.7235394003291</v>
      </c>
      <c r="K52" s="10" t="str">
        <f t="shared" si="5"/>
        <v> </v>
      </c>
      <c r="L52" s="10"/>
      <c r="M52" s="10"/>
      <c r="N52" s="10"/>
      <c r="P52" s="16">
        <v>54756</v>
      </c>
      <c r="R52" s="16">
        <f t="shared" si="6"/>
        <v>50602.088432731034</v>
      </c>
      <c r="T52">
        <v>93.63635</v>
      </c>
      <c r="U52">
        <v>110</v>
      </c>
      <c r="V52" s="5">
        <f t="shared" si="7"/>
        <v>102.999985</v>
      </c>
      <c r="X52">
        <v>88.57141</v>
      </c>
      <c r="Y52">
        <v>35</v>
      </c>
      <c r="Z52">
        <f t="shared" si="8"/>
        <v>30.999993500000002</v>
      </c>
      <c r="AB52">
        <f t="shared" si="9"/>
        <v>145</v>
      </c>
      <c r="AC52" s="5">
        <f t="shared" si="10"/>
        <v>133.9999785</v>
      </c>
      <c r="AD52">
        <f t="shared" si="11"/>
        <v>92.41377827586207</v>
      </c>
      <c r="AE52" s="1" t="s">
        <v>26</v>
      </c>
      <c r="AF52" s="2"/>
      <c r="AG52" s="2"/>
      <c r="AH52" s="2"/>
      <c r="AI52" s="2"/>
      <c r="AJ52" s="2"/>
      <c r="AK52" s="3">
        <v>44</v>
      </c>
    </row>
    <row r="53" spans="3:37" ht="12.75">
      <c r="C53" s="6" t="s">
        <v>27</v>
      </c>
      <c r="F53" s="9">
        <f t="shared" si="15"/>
        <v>67.19998824000001</v>
      </c>
      <c r="G53" s="10">
        <f t="shared" si="1"/>
        <v>125</v>
      </c>
      <c r="H53" s="11">
        <f t="shared" si="2"/>
        <v>4.1992003091482655</v>
      </c>
      <c r="I53" s="9">
        <f t="shared" si="3"/>
        <v>8.2304326059306</v>
      </c>
      <c r="J53" s="9">
        <f t="shared" si="4"/>
        <v>75.43042084593061</v>
      </c>
      <c r="K53" s="10">
        <f t="shared" si="5"/>
        <v>1</v>
      </c>
      <c r="L53" s="10"/>
      <c r="M53" s="10"/>
      <c r="N53" s="10"/>
      <c r="P53" s="16">
        <v>72569</v>
      </c>
      <c r="R53" s="16">
        <f t="shared" si="6"/>
        <v>48766.35946588561</v>
      </c>
      <c r="T53">
        <v>68.62744</v>
      </c>
      <c r="U53">
        <v>102</v>
      </c>
      <c r="V53" s="5">
        <f t="shared" si="7"/>
        <v>69.99998880000001</v>
      </c>
      <c r="X53">
        <v>60.86955</v>
      </c>
      <c r="Y53">
        <v>23</v>
      </c>
      <c r="Z53">
        <f t="shared" si="8"/>
        <v>13.9999965</v>
      </c>
      <c r="AB53">
        <f t="shared" si="9"/>
        <v>125</v>
      </c>
      <c r="AC53" s="5">
        <f t="shared" si="10"/>
        <v>83.9999853</v>
      </c>
      <c r="AD53">
        <f t="shared" si="11"/>
        <v>67.19998824000001</v>
      </c>
      <c r="AE53" s="1" t="s">
        <v>27</v>
      </c>
      <c r="AF53" s="2"/>
      <c r="AG53" s="2"/>
      <c r="AH53" s="2"/>
      <c r="AI53" s="2"/>
      <c r="AJ53" s="2"/>
      <c r="AK53" s="3">
        <v>45</v>
      </c>
    </row>
    <row r="54" spans="3:37" ht="12.75">
      <c r="C54" s="6" t="s">
        <v>34</v>
      </c>
      <c r="F54" s="9">
        <f t="shared" si="15"/>
        <v>97.333324</v>
      </c>
      <c r="G54" s="10">
        <f t="shared" si="1"/>
        <v>75</v>
      </c>
      <c r="H54" s="11">
        <f t="shared" si="2"/>
        <v>1.8603097918035894</v>
      </c>
      <c r="I54" s="9">
        <f t="shared" si="3"/>
        <v>3.646207191935035</v>
      </c>
      <c r="J54" s="9">
        <f t="shared" si="4"/>
        <v>100.97953119193504</v>
      </c>
      <c r="K54" s="10" t="str">
        <f t="shared" si="5"/>
        <v> </v>
      </c>
      <c r="L54" s="10"/>
      <c r="M54" s="10"/>
      <c r="N54" s="10"/>
      <c r="P54" s="16">
        <v>27265</v>
      </c>
      <c r="R54" s="16">
        <f t="shared" si="6"/>
        <v>26537.930788600002</v>
      </c>
      <c r="T54">
        <v>96.7213</v>
      </c>
      <c r="U54">
        <v>61</v>
      </c>
      <c r="V54" s="5">
        <f t="shared" si="7"/>
        <v>58.999993</v>
      </c>
      <c r="X54">
        <v>100</v>
      </c>
      <c r="Y54">
        <v>14</v>
      </c>
      <c r="Z54">
        <f t="shared" si="8"/>
        <v>14</v>
      </c>
      <c r="AB54">
        <f t="shared" si="9"/>
        <v>75</v>
      </c>
      <c r="AC54" s="5">
        <f t="shared" si="10"/>
        <v>72.999993</v>
      </c>
      <c r="AD54">
        <f t="shared" si="11"/>
        <v>97.333324</v>
      </c>
      <c r="AE54" s="1" t="s">
        <v>34</v>
      </c>
      <c r="AF54" s="2"/>
      <c r="AG54" s="2"/>
      <c r="AH54" s="2"/>
      <c r="AI54" s="2"/>
      <c r="AJ54" s="2"/>
      <c r="AK54" s="3">
        <v>46</v>
      </c>
    </row>
    <row r="55" spans="3:37" ht="12.75">
      <c r="C55" s="6" t="s">
        <v>41</v>
      </c>
      <c r="F55" s="9">
        <f t="shared" si="15"/>
        <v>95.04949386138614</v>
      </c>
      <c r="G55" s="10">
        <f t="shared" si="1"/>
        <v>101</v>
      </c>
      <c r="H55" s="11">
        <f t="shared" si="2"/>
        <v>2.158435220780615</v>
      </c>
      <c r="I55" s="9">
        <f t="shared" si="3"/>
        <v>4.230533032730006</v>
      </c>
      <c r="J55" s="9">
        <f t="shared" si="4"/>
        <v>99.28002689411615</v>
      </c>
      <c r="K55" s="10" t="str">
        <f t="shared" si="5"/>
        <v> </v>
      </c>
      <c r="L55" s="10"/>
      <c r="M55" s="10"/>
      <c r="N55" s="10"/>
      <c r="P55" s="16">
        <v>42221</v>
      </c>
      <c r="R55" s="16">
        <f t="shared" si="6"/>
        <v>40130.84680321584</v>
      </c>
      <c r="T55">
        <v>93.05554</v>
      </c>
      <c r="U55">
        <v>72</v>
      </c>
      <c r="V55" s="5">
        <f t="shared" si="7"/>
        <v>66.9999888</v>
      </c>
      <c r="X55">
        <v>100</v>
      </c>
      <c r="Y55">
        <v>29</v>
      </c>
      <c r="Z55">
        <f t="shared" si="8"/>
        <v>29</v>
      </c>
      <c r="AB55">
        <f t="shared" si="9"/>
        <v>101</v>
      </c>
      <c r="AC55" s="5">
        <f t="shared" si="10"/>
        <v>95.9999888</v>
      </c>
      <c r="AD55">
        <f t="shared" si="11"/>
        <v>95.04949386138614</v>
      </c>
      <c r="AE55" s="1" t="s">
        <v>41</v>
      </c>
      <c r="AF55" s="2"/>
      <c r="AG55" s="2"/>
      <c r="AH55" s="2"/>
      <c r="AI55" s="2"/>
      <c r="AJ55" s="2"/>
      <c r="AK55" s="3">
        <v>47</v>
      </c>
    </row>
    <row r="56" spans="3:37" ht="12.75">
      <c r="C56" s="6" t="s">
        <v>44</v>
      </c>
      <c r="F56" s="9">
        <f t="shared" si="15"/>
        <v>94.6969625</v>
      </c>
      <c r="G56" s="10">
        <f t="shared" si="1"/>
        <v>132</v>
      </c>
      <c r="H56" s="11">
        <f t="shared" si="2"/>
        <v>1.9504885620942667</v>
      </c>
      <c r="I56" s="9">
        <f t="shared" si="3"/>
        <v>3.8229575817047627</v>
      </c>
      <c r="J56" s="9">
        <f t="shared" si="4"/>
        <v>98.51992008170475</v>
      </c>
      <c r="K56" s="10" t="str">
        <f t="shared" si="5"/>
        <v> </v>
      </c>
      <c r="L56" s="10"/>
      <c r="M56" s="10"/>
      <c r="N56" s="10"/>
      <c r="P56" s="16">
        <v>104581</v>
      </c>
      <c r="R56" s="16">
        <f t="shared" si="6"/>
        <v>99035.030352125</v>
      </c>
      <c r="T56">
        <v>93.93939</v>
      </c>
      <c r="U56">
        <v>99</v>
      </c>
      <c r="V56" s="5">
        <f t="shared" si="7"/>
        <v>92.9999961</v>
      </c>
      <c r="X56">
        <v>96.96968</v>
      </c>
      <c r="Y56">
        <v>33</v>
      </c>
      <c r="Z56">
        <f t="shared" si="8"/>
        <v>31.999994400000002</v>
      </c>
      <c r="AB56">
        <f t="shared" si="9"/>
        <v>132</v>
      </c>
      <c r="AC56" s="5">
        <f t="shared" si="10"/>
        <v>124.99999050000001</v>
      </c>
      <c r="AD56">
        <f t="shared" si="11"/>
        <v>94.6969625</v>
      </c>
      <c r="AE56" s="1" t="s">
        <v>44</v>
      </c>
      <c r="AF56" s="2"/>
      <c r="AG56" s="2"/>
      <c r="AH56" s="2"/>
      <c r="AI56" s="2"/>
      <c r="AJ56" s="2"/>
      <c r="AK56" s="3">
        <v>48</v>
      </c>
    </row>
    <row r="57" spans="3:37" ht="12.75">
      <c r="C57" s="6" t="s">
        <v>50</v>
      </c>
      <c r="F57" s="9">
        <f t="shared" si="15"/>
        <v>91.50942518867924</v>
      </c>
      <c r="G57" s="10">
        <f t="shared" si="1"/>
        <v>106</v>
      </c>
      <c r="H57" s="11">
        <f t="shared" si="2"/>
        <v>2.7073757057925083</v>
      </c>
      <c r="I57" s="9">
        <f t="shared" si="3"/>
        <v>5.306456383353316</v>
      </c>
      <c r="J57" s="9">
        <f t="shared" si="4"/>
        <v>96.81588157203257</v>
      </c>
      <c r="K57" s="10" t="str">
        <f t="shared" si="5"/>
        <v> </v>
      </c>
      <c r="L57" s="10"/>
      <c r="M57" s="10"/>
      <c r="N57" s="10"/>
      <c r="P57" s="16">
        <v>14946</v>
      </c>
      <c r="R57" s="16">
        <f t="shared" si="6"/>
        <v>13676.9986887</v>
      </c>
      <c r="T57">
        <v>89.88763</v>
      </c>
      <c r="U57">
        <v>89</v>
      </c>
      <c r="V57" s="5">
        <f t="shared" si="7"/>
        <v>79.9999907</v>
      </c>
      <c r="X57">
        <v>100</v>
      </c>
      <c r="Y57">
        <v>17</v>
      </c>
      <c r="Z57">
        <f t="shared" si="8"/>
        <v>17</v>
      </c>
      <c r="AB57">
        <f t="shared" si="9"/>
        <v>106</v>
      </c>
      <c r="AC57" s="5">
        <f t="shared" si="10"/>
        <v>96.9999907</v>
      </c>
      <c r="AD57">
        <f t="shared" si="11"/>
        <v>91.50942518867924</v>
      </c>
      <c r="AE57" s="1" t="s">
        <v>50</v>
      </c>
      <c r="AF57" s="2"/>
      <c r="AG57" s="2"/>
      <c r="AH57" s="2"/>
      <c r="AI57" s="2"/>
      <c r="AJ57" s="2"/>
      <c r="AK57" s="3">
        <v>49</v>
      </c>
    </row>
    <row r="58" spans="3:37" ht="12.75">
      <c r="C58" s="7"/>
      <c r="F58" s="9"/>
      <c r="G58" s="10"/>
      <c r="H58" s="11"/>
      <c r="I58" s="9"/>
      <c r="J58" s="9"/>
      <c r="K58" s="10"/>
      <c r="L58" s="10"/>
      <c r="M58" s="10"/>
      <c r="N58" s="10"/>
      <c r="P58" s="16"/>
      <c r="R58" s="16">
        <f t="shared" si="6"/>
        <v>0</v>
      </c>
      <c r="V58" s="5"/>
      <c r="AC58" s="5"/>
      <c r="AE58" s="2"/>
      <c r="AF58" s="2"/>
      <c r="AG58" s="2"/>
      <c r="AH58" s="2"/>
      <c r="AI58" s="2"/>
      <c r="AJ58" s="2"/>
      <c r="AK58" s="3">
        <v>50</v>
      </c>
    </row>
    <row r="59" spans="3:37" ht="12.75">
      <c r="C59" s="6" t="s">
        <v>1</v>
      </c>
      <c r="F59" s="9">
        <f aca="true" t="shared" si="16" ref="F59:F67">AC59/AB59*100</f>
        <v>93.04346434782609</v>
      </c>
      <c r="G59" s="10">
        <f t="shared" si="1"/>
        <v>115</v>
      </c>
      <c r="H59" s="11">
        <f t="shared" si="2"/>
        <v>2.372414248117992</v>
      </c>
      <c r="I59" s="9">
        <f t="shared" si="3"/>
        <v>4.649931926311264</v>
      </c>
      <c r="J59" s="9">
        <f t="shared" si="4"/>
        <v>97.69339627413736</v>
      </c>
      <c r="K59" s="10" t="str">
        <f t="shared" si="5"/>
        <v> </v>
      </c>
      <c r="L59" s="10"/>
      <c r="M59" s="10"/>
      <c r="N59" s="10"/>
      <c r="P59" s="16">
        <v>33863</v>
      </c>
      <c r="R59" s="16">
        <f t="shared" si="6"/>
        <v>31507.30833210435</v>
      </c>
      <c r="T59">
        <v>92.22221</v>
      </c>
      <c r="U59">
        <v>90</v>
      </c>
      <c r="V59" s="5">
        <f t="shared" si="7"/>
        <v>82.999989</v>
      </c>
      <c r="X59">
        <v>95.99998</v>
      </c>
      <c r="Y59">
        <v>25</v>
      </c>
      <c r="Z59">
        <f t="shared" si="8"/>
        <v>23.999995</v>
      </c>
      <c r="AB59">
        <f t="shared" si="9"/>
        <v>115</v>
      </c>
      <c r="AC59" s="5">
        <f t="shared" si="10"/>
        <v>106.999984</v>
      </c>
      <c r="AD59">
        <f t="shared" si="11"/>
        <v>93.04346434782609</v>
      </c>
      <c r="AE59" s="1" t="s">
        <v>1</v>
      </c>
      <c r="AF59" s="2"/>
      <c r="AG59" s="2"/>
      <c r="AH59" s="2"/>
      <c r="AI59" s="2"/>
      <c r="AJ59" s="2"/>
      <c r="AK59" s="3">
        <v>51</v>
      </c>
    </row>
    <row r="60" spans="3:37" ht="12.75">
      <c r="C60" s="6" t="s">
        <v>2</v>
      </c>
      <c r="F60" s="9">
        <f t="shared" si="16"/>
        <v>94.70197271523179</v>
      </c>
      <c r="G60" s="10">
        <f t="shared" si="1"/>
        <v>151</v>
      </c>
      <c r="H60" s="11">
        <f t="shared" si="2"/>
        <v>1.8228382558702396</v>
      </c>
      <c r="I60" s="9">
        <f t="shared" si="3"/>
        <v>3.5727629815056696</v>
      </c>
      <c r="J60" s="9">
        <f t="shared" si="4"/>
        <v>98.27473569673747</v>
      </c>
      <c r="K60" s="10" t="str">
        <f t="shared" si="5"/>
        <v> </v>
      </c>
      <c r="L60" s="10"/>
      <c r="M60" s="10"/>
      <c r="N60" s="10"/>
      <c r="P60" s="16">
        <v>444659</v>
      </c>
      <c r="R60" s="16">
        <f t="shared" si="6"/>
        <v>421100.84485582256</v>
      </c>
      <c r="T60">
        <v>93.54837</v>
      </c>
      <c r="U60">
        <v>124</v>
      </c>
      <c r="V60" s="5">
        <f t="shared" si="7"/>
        <v>115.99997880000001</v>
      </c>
      <c r="X60">
        <v>100</v>
      </c>
      <c r="Y60">
        <v>27</v>
      </c>
      <c r="Z60">
        <f t="shared" si="8"/>
        <v>27</v>
      </c>
      <c r="AB60">
        <f t="shared" si="9"/>
        <v>151</v>
      </c>
      <c r="AC60" s="5">
        <f t="shared" si="10"/>
        <v>142.9999788</v>
      </c>
      <c r="AD60">
        <f t="shared" si="11"/>
        <v>94.70197271523179</v>
      </c>
      <c r="AE60" s="1" t="s">
        <v>2</v>
      </c>
      <c r="AF60" s="2"/>
      <c r="AG60" s="2"/>
      <c r="AH60" s="2"/>
      <c r="AI60" s="2"/>
      <c r="AJ60" s="2"/>
      <c r="AK60" s="3">
        <v>52</v>
      </c>
    </row>
    <row r="61" spans="3:37" ht="12.75">
      <c r="C61" s="6" t="s">
        <v>4</v>
      </c>
      <c r="F61" s="9">
        <f t="shared" si="16"/>
        <v>87.14858542168675</v>
      </c>
      <c r="G61" s="10">
        <f t="shared" si="1"/>
        <v>249</v>
      </c>
      <c r="H61" s="11">
        <f t="shared" si="2"/>
        <v>2.1208305196414785</v>
      </c>
      <c r="I61" s="9">
        <f t="shared" si="3"/>
        <v>4.156827818497298</v>
      </c>
      <c r="J61" s="9">
        <f t="shared" si="4"/>
        <v>91.30541324018404</v>
      </c>
      <c r="K61" s="10" t="str">
        <f t="shared" si="5"/>
        <v> </v>
      </c>
      <c r="L61" s="10"/>
      <c r="M61" s="10"/>
      <c r="N61" s="10"/>
      <c r="P61" s="16">
        <f>18156864/12</f>
        <v>1513072</v>
      </c>
      <c r="R61" s="16">
        <f t="shared" si="6"/>
        <v>1318620.8444116241</v>
      </c>
      <c r="T61">
        <v>85.56149</v>
      </c>
      <c r="U61">
        <v>187</v>
      </c>
      <c r="V61" s="5">
        <f t="shared" si="7"/>
        <v>159.99998630000002</v>
      </c>
      <c r="X61">
        <v>91.93547</v>
      </c>
      <c r="Y61">
        <v>62</v>
      </c>
      <c r="Z61">
        <f t="shared" si="8"/>
        <v>56.9999914</v>
      </c>
      <c r="AB61">
        <f t="shared" si="9"/>
        <v>249</v>
      </c>
      <c r="AC61" s="5">
        <f t="shared" si="10"/>
        <v>216.99997770000002</v>
      </c>
      <c r="AD61">
        <f t="shared" si="11"/>
        <v>87.14858542168675</v>
      </c>
      <c r="AE61" s="1" t="s">
        <v>4</v>
      </c>
      <c r="AF61" s="2"/>
      <c r="AG61" s="2"/>
      <c r="AH61" s="2"/>
      <c r="AI61" s="2"/>
      <c r="AJ61" s="2"/>
      <c r="AK61" s="3">
        <v>53</v>
      </c>
    </row>
    <row r="62" spans="3:37" ht="12.75">
      <c r="C62" s="6" t="s">
        <v>51</v>
      </c>
      <c r="F62" s="9">
        <f t="shared" si="16"/>
        <v>72.72726424242424</v>
      </c>
      <c r="G62" s="10">
        <f t="shared" si="1"/>
        <v>33</v>
      </c>
      <c r="H62" s="11">
        <f t="shared" si="2"/>
        <v>7.752754075761927</v>
      </c>
      <c r="I62" s="9">
        <f t="shared" si="3"/>
        <v>15.195397988493376</v>
      </c>
      <c r="J62" s="9">
        <f t="shared" si="4"/>
        <v>87.92266223091761</v>
      </c>
      <c r="K62" s="10">
        <f t="shared" si="5"/>
        <v>1</v>
      </c>
      <c r="L62" s="10"/>
      <c r="M62" s="10"/>
      <c r="N62" s="10"/>
      <c r="P62" s="16">
        <f>159668/12</f>
        <v>13305.666666666666</v>
      </c>
      <c r="R62" s="16">
        <f t="shared" si="6"/>
        <v>9676.847355882828</v>
      </c>
      <c r="T62">
        <v>69.23076</v>
      </c>
      <c r="U62">
        <v>26</v>
      </c>
      <c r="V62" s="5">
        <f t="shared" si="7"/>
        <v>17.9999976</v>
      </c>
      <c r="X62">
        <v>85.71428</v>
      </c>
      <c r="Y62">
        <v>7</v>
      </c>
      <c r="Z62">
        <f t="shared" si="8"/>
        <v>5.9999996</v>
      </c>
      <c r="AB62">
        <f t="shared" si="9"/>
        <v>33</v>
      </c>
      <c r="AC62" s="5">
        <f t="shared" si="10"/>
        <v>23.9999972</v>
      </c>
      <c r="AD62">
        <f t="shared" si="11"/>
        <v>72.72726424242424</v>
      </c>
      <c r="AE62" s="1" t="s">
        <v>51</v>
      </c>
      <c r="AF62" s="2"/>
      <c r="AG62" s="2"/>
      <c r="AH62" s="2"/>
      <c r="AI62" s="2"/>
      <c r="AJ62" s="2"/>
      <c r="AK62" s="3">
        <v>54</v>
      </c>
    </row>
    <row r="63" spans="3:37" ht="12.75">
      <c r="C63" s="19" t="s">
        <v>11</v>
      </c>
      <c r="D63" s="20"/>
      <c r="E63" s="20"/>
      <c r="F63" s="21">
        <f t="shared" si="16"/>
        <v>89.28570071428571</v>
      </c>
      <c r="G63" s="22">
        <f t="shared" si="1"/>
        <v>168</v>
      </c>
      <c r="H63" s="23">
        <f t="shared" si="2"/>
        <v>2.386262418446036</v>
      </c>
      <c r="I63" s="21">
        <f t="shared" si="3"/>
        <v>4.67707434015423</v>
      </c>
      <c r="J63" s="21">
        <f t="shared" si="4"/>
        <v>93.96277505443994</v>
      </c>
      <c r="K63" s="10" t="str">
        <f t="shared" si="5"/>
        <v> </v>
      </c>
      <c r="L63" s="10"/>
      <c r="M63" s="10"/>
      <c r="N63" s="10"/>
      <c r="P63" s="16">
        <f>917970/12</f>
        <v>76497.5</v>
      </c>
      <c r="R63" s="16">
        <f t="shared" si="6"/>
        <v>68301.32890391072</v>
      </c>
      <c r="T63">
        <v>87.38737</v>
      </c>
      <c r="U63">
        <v>111</v>
      </c>
      <c r="V63" s="5">
        <f t="shared" si="7"/>
        <v>96.9999807</v>
      </c>
      <c r="X63">
        <v>92.98245</v>
      </c>
      <c r="Y63">
        <v>57</v>
      </c>
      <c r="Z63">
        <f t="shared" si="8"/>
        <v>52.999996499999995</v>
      </c>
      <c r="AB63">
        <f t="shared" si="9"/>
        <v>168</v>
      </c>
      <c r="AC63" s="5">
        <f t="shared" si="10"/>
        <v>149.9999772</v>
      </c>
      <c r="AD63">
        <f t="shared" si="11"/>
        <v>89.28570071428571</v>
      </c>
      <c r="AE63" s="1" t="s">
        <v>11</v>
      </c>
      <c r="AF63" s="2"/>
      <c r="AG63" s="2"/>
      <c r="AH63" s="2"/>
      <c r="AI63" s="2"/>
      <c r="AJ63" s="2"/>
      <c r="AK63" s="3">
        <v>55</v>
      </c>
    </row>
    <row r="64" spans="3:37" ht="12.75">
      <c r="C64" s="6" t="s">
        <v>12</v>
      </c>
      <c r="F64" s="9">
        <f t="shared" si="16"/>
        <v>98.70967535483872</v>
      </c>
      <c r="G64" s="10">
        <f t="shared" si="1"/>
        <v>155</v>
      </c>
      <c r="H64" s="11">
        <f t="shared" si="2"/>
        <v>0.9064910256169013</v>
      </c>
      <c r="I64" s="9">
        <f t="shared" si="3"/>
        <v>1.7767224102091266</v>
      </c>
      <c r="J64" s="9">
        <f t="shared" si="4"/>
        <v>100.48639776504785</v>
      </c>
      <c r="K64" s="10" t="str">
        <f t="shared" si="5"/>
        <v> </v>
      </c>
      <c r="L64" s="10"/>
      <c r="M64" s="10"/>
      <c r="N64" s="10"/>
      <c r="P64" s="16">
        <f>1081173/12</f>
        <v>90097.75</v>
      </c>
      <c r="R64" s="16">
        <f t="shared" si="6"/>
        <v>88935.19652701421</v>
      </c>
      <c r="T64">
        <v>98.07692</v>
      </c>
      <c r="U64">
        <v>104</v>
      </c>
      <c r="V64" s="5">
        <f t="shared" si="7"/>
        <v>101.9999968</v>
      </c>
      <c r="X64">
        <v>100</v>
      </c>
      <c r="Y64">
        <v>51</v>
      </c>
      <c r="Z64">
        <f t="shared" si="8"/>
        <v>51</v>
      </c>
      <c r="AB64">
        <f t="shared" si="9"/>
        <v>155</v>
      </c>
      <c r="AC64" s="5">
        <f t="shared" si="10"/>
        <v>152.99999680000002</v>
      </c>
      <c r="AD64">
        <f t="shared" si="11"/>
        <v>98.70967535483872</v>
      </c>
      <c r="AE64" s="1" t="s">
        <v>12</v>
      </c>
      <c r="AF64" s="2"/>
      <c r="AG64" s="2"/>
      <c r="AH64" s="2"/>
      <c r="AI64" s="2"/>
      <c r="AJ64" s="2"/>
      <c r="AK64" s="3">
        <v>56</v>
      </c>
    </row>
    <row r="65" spans="3:37" ht="12.75">
      <c r="C65" s="6" t="s">
        <v>28</v>
      </c>
      <c r="F65" s="9">
        <f t="shared" si="16"/>
        <v>75.70620740112994</v>
      </c>
      <c r="G65" s="10">
        <f t="shared" si="1"/>
        <v>177</v>
      </c>
      <c r="H65" s="11">
        <f t="shared" si="2"/>
        <v>3.223493298500983</v>
      </c>
      <c r="I65" s="9">
        <f t="shared" si="3"/>
        <v>6.318046865061927</v>
      </c>
      <c r="J65" s="9">
        <f t="shared" si="4"/>
        <v>82.02425426619187</v>
      </c>
      <c r="K65" s="10">
        <f t="shared" si="5"/>
        <v>1</v>
      </c>
      <c r="L65" s="10"/>
      <c r="M65" s="10"/>
      <c r="N65" s="10"/>
      <c r="P65" s="16">
        <v>141783</v>
      </c>
      <c r="R65" s="16">
        <f t="shared" si="6"/>
        <v>107338.53203954406</v>
      </c>
      <c r="T65">
        <v>76.22377</v>
      </c>
      <c r="U65">
        <v>143</v>
      </c>
      <c r="V65" s="5">
        <f t="shared" si="7"/>
        <v>108.9999911</v>
      </c>
      <c r="X65">
        <v>73.5294</v>
      </c>
      <c r="Y65">
        <v>34</v>
      </c>
      <c r="Z65">
        <f t="shared" si="8"/>
        <v>24.999995999999996</v>
      </c>
      <c r="AB65">
        <f t="shared" si="9"/>
        <v>177</v>
      </c>
      <c r="AC65" s="5">
        <f t="shared" si="10"/>
        <v>133.9999871</v>
      </c>
      <c r="AD65">
        <f t="shared" si="11"/>
        <v>75.70620740112994</v>
      </c>
      <c r="AE65" s="1" t="s">
        <v>28</v>
      </c>
      <c r="AF65" s="2"/>
      <c r="AG65" s="2"/>
      <c r="AH65" s="2"/>
      <c r="AI65" s="2"/>
      <c r="AJ65" s="2"/>
      <c r="AK65" s="3">
        <v>57</v>
      </c>
    </row>
    <row r="66" spans="3:37" ht="12.75">
      <c r="C66" s="6" t="s">
        <v>37</v>
      </c>
      <c r="F66" s="9">
        <f t="shared" si="16"/>
        <v>93.7106803144654</v>
      </c>
      <c r="G66" s="10">
        <f t="shared" si="1"/>
        <v>159</v>
      </c>
      <c r="H66" s="11">
        <f t="shared" si="2"/>
        <v>1.9252973738234862</v>
      </c>
      <c r="I66" s="9">
        <f t="shared" si="3"/>
        <v>3.773582852694033</v>
      </c>
      <c r="J66" s="9">
        <f t="shared" si="4"/>
        <v>97.48426316715944</v>
      </c>
      <c r="K66" s="10" t="str">
        <f t="shared" si="5"/>
        <v> </v>
      </c>
      <c r="L66" s="10"/>
      <c r="M66" s="10" t="s">
        <v>77</v>
      </c>
      <c r="N66" s="10"/>
      <c r="P66" s="16">
        <v>384767</v>
      </c>
      <c r="R66" s="16">
        <f t="shared" si="6"/>
        <v>360567.7733255591</v>
      </c>
      <c r="T66">
        <v>93.59999</v>
      </c>
      <c r="U66">
        <v>125</v>
      </c>
      <c r="V66" s="5">
        <f t="shared" si="7"/>
        <v>116.9999875</v>
      </c>
      <c r="X66">
        <v>94.11763</v>
      </c>
      <c r="Y66">
        <v>34</v>
      </c>
      <c r="Z66">
        <f t="shared" si="8"/>
        <v>31.9999942</v>
      </c>
      <c r="AB66">
        <f t="shared" si="9"/>
        <v>159</v>
      </c>
      <c r="AC66" s="5">
        <f t="shared" si="10"/>
        <v>148.9999817</v>
      </c>
      <c r="AD66">
        <f t="shared" si="11"/>
        <v>93.7106803144654</v>
      </c>
      <c r="AE66" s="1" t="s">
        <v>37</v>
      </c>
      <c r="AF66" s="2"/>
      <c r="AG66" s="2"/>
      <c r="AH66" s="2"/>
      <c r="AI66" s="2"/>
      <c r="AJ66" s="2"/>
      <c r="AK66" s="3">
        <v>58</v>
      </c>
    </row>
    <row r="67" spans="3:37" ht="12.75">
      <c r="C67" s="6" t="s">
        <v>47</v>
      </c>
      <c r="F67" s="9">
        <f t="shared" si="16"/>
        <v>94.48817322834645</v>
      </c>
      <c r="G67" s="10">
        <f t="shared" si="1"/>
        <v>127</v>
      </c>
      <c r="H67" s="11">
        <f t="shared" si="2"/>
        <v>2.025044847961889</v>
      </c>
      <c r="I67" s="9">
        <f t="shared" si="3"/>
        <v>3.9690879020053025</v>
      </c>
      <c r="J67" s="9">
        <f t="shared" si="4"/>
        <v>98.45726113035175</v>
      </c>
      <c r="K67" s="10" t="str">
        <f t="shared" si="5"/>
        <v> </v>
      </c>
      <c r="L67" s="10"/>
      <c r="M67" s="10"/>
      <c r="N67" s="10"/>
      <c r="P67" s="16">
        <v>512575</v>
      </c>
      <c r="R67" s="16">
        <f t="shared" si="6"/>
        <v>484322.7539251968</v>
      </c>
      <c r="T67">
        <v>92.99998</v>
      </c>
      <c r="U67">
        <v>100</v>
      </c>
      <c r="V67" s="5">
        <f t="shared" si="7"/>
        <v>92.99998</v>
      </c>
      <c r="X67">
        <v>100</v>
      </c>
      <c r="Y67">
        <v>27</v>
      </c>
      <c r="Z67">
        <f t="shared" si="8"/>
        <v>27</v>
      </c>
      <c r="AB67">
        <f t="shared" si="9"/>
        <v>127</v>
      </c>
      <c r="AC67" s="5">
        <f t="shared" si="10"/>
        <v>119.99998</v>
      </c>
      <c r="AD67">
        <f t="shared" si="11"/>
        <v>94.48817322834645</v>
      </c>
      <c r="AE67" s="1" t="s">
        <v>47</v>
      </c>
      <c r="AF67" s="2"/>
      <c r="AG67" s="2"/>
      <c r="AH67" s="2"/>
      <c r="AI67" s="2"/>
      <c r="AJ67" s="2"/>
      <c r="AK67" s="3">
        <v>59</v>
      </c>
    </row>
    <row r="68" spans="3:37" ht="12.75">
      <c r="C68" s="6"/>
      <c r="F68" s="9"/>
      <c r="G68" s="10"/>
      <c r="H68" s="11"/>
      <c r="I68" s="9"/>
      <c r="P68" s="8"/>
      <c r="R68" s="16"/>
      <c r="T68" s="4"/>
      <c r="V68" s="5"/>
      <c r="X68" s="4"/>
      <c r="AC68" s="5"/>
      <c r="AE68" s="1"/>
      <c r="AF68" s="2"/>
      <c r="AG68" s="2"/>
      <c r="AH68" s="2"/>
      <c r="AI68" s="2"/>
      <c r="AJ68" s="2"/>
      <c r="AK68" s="3"/>
    </row>
    <row r="69" spans="3:37" ht="12.75">
      <c r="C69" s="6" t="s">
        <v>64</v>
      </c>
      <c r="F69" s="9">
        <f>R69/P69*100</f>
        <v>87.70861233117037</v>
      </c>
      <c r="G69" s="10"/>
      <c r="H69" s="11"/>
      <c r="I69" s="9"/>
      <c r="K69" s="10">
        <f>SUM(K9:K67)</f>
        <v>14</v>
      </c>
      <c r="L69" s="10"/>
      <c r="M69" s="10"/>
      <c r="N69" s="10"/>
      <c r="P69" s="8">
        <f>SUM(P9:P67)</f>
        <v>20000752.833333332</v>
      </c>
      <c r="R69" s="16">
        <f>SUM(R9:R67)</f>
        <v>17542382.765903905</v>
      </c>
      <c r="T69" s="4"/>
      <c r="V69" s="5"/>
      <c r="X69" s="4"/>
      <c r="AC69" s="5"/>
      <c r="AE69" s="1"/>
      <c r="AF69" s="2"/>
      <c r="AG69" s="2"/>
      <c r="AH69" s="2"/>
      <c r="AI69" s="2"/>
      <c r="AJ69" s="2"/>
      <c r="AK69" s="3"/>
    </row>
    <row r="70" spans="31:37" ht="12.75">
      <c r="AE70" s="2"/>
      <c r="AF70" s="2"/>
      <c r="AG70" s="2"/>
      <c r="AH70" s="2"/>
      <c r="AI70" s="2"/>
      <c r="AJ70" s="2"/>
      <c r="AK70" s="3">
        <v>60</v>
      </c>
    </row>
    <row r="71" spans="3:29" ht="12.75">
      <c r="C71" s="15" t="s">
        <v>62</v>
      </c>
      <c r="U71" s="8">
        <f>SUM(U9:U67)</f>
        <v>5727</v>
      </c>
      <c r="V71" s="8">
        <f>SUM(V9:V67)</f>
        <v>5002.9992909</v>
      </c>
      <c r="Y71" s="8">
        <f>SUM(Y9:Y67)</f>
        <v>1717</v>
      </c>
      <c r="Z71" s="8">
        <f>SUM(Z9:Z67)</f>
        <v>1542.9998389999998</v>
      </c>
      <c r="AB71" s="8">
        <f>SUM(AB9:AB67)</f>
        <v>7444</v>
      </c>
      <c r="AC71" s="8">
        <f>SUM(AC9:AC67)</f>
        <v>6545.999129900001</v>
      </c>
    </row>
    <row r="72" ht="12.75">
      <c r="C72" s="15" t="s">
        <v>74</v>
      </c>
    </row>
    <row r="74" ht="12.75">
      <c r="C74" s="6" t="s">
        <v>75</v>
      </c>
    </row>
  </sheetData>
  <sheetProtection/>
  <mergeCells count="4">
    <mergeCell ref="T6:U6"/>
    <mergeCell ref="T7:U7"/>
    <mergeCell ref="F2:I2"/>
    <mergeCell ref="F3:I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ehirabara</cp:lastModifiedBy>
  <dcterms:created xsi:type="dcterms:W3CDTF">2005-04-12T18:29:49Z</dcterms:created>
  <dcterms:modified xsi:type="dcterms:W3CDTF">2013-04-30T17:31:11Z</dcterms:modified>
  <cp:category/>
  <cp:version/>
  <cp:contentType/>
  <cp:contentStatus/>
</cp:coreProperties>
</file>